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4855" windowHeight="11775"/>
  </bookViews>
  <sheets>
    <sheet name="Sheet1" sheetId="1" r:id="rId1"/>
  </sheets>
  <definedNames>
    <definedName name="_xlnm._FilterDatabase" localSheetId="0" hidden="1">Sheet1!$A$13:$HK$125</definedName>
  </definedNames>
  <calcPr calcId="124519"/>
</workbook>
</file>

<file path=xl/calcChain.xml><?xml version="1.0" encoding="utf-8"?>
<calcChain xmlns="http://schemas.openxmlformats.org/spreadsheetml/2006/main">
  <c r="V460" i="1"/>
  <c r="AQ155"/>
  <c r="AC132"/>
  <c r="CZ128"/>
  <c r="CY128"/>
  <c r="AM128"/>
  <c r="AL128"/>
  <c r="AA128"/>
  <c r="S128"/>
  <c r="M128"/>
  <c r="CX125"/>
  <c r="AZ125"/>
  <c r="AW125"/>
  <c r="AV125"/>
  <c r="AH125"/>
  <c r="AF125"/>
  <c r="AD125"/>
  <c r="AC125"/>
  <c r="AB125"/>
  <c r="Z125"/>
  <c r="Y125"/>
  <c r="AS125" s="1"/>
  <c r="X125"/>
  <c r="R125"/>
  <c r="Q125"/>
  <c r="AE125" s="1"/>
  <c r="N125"/>
  <c r="CX124"/>
  <c r="AW124"/>
  <c r="AV124"/>
  <c r="AZ124" s="1"/>
  <c r="AS124"/>
  <c r="AH124"/>
  <c r="AF124"/>
  <c r="AD124"/>
  <c r="AC124"/>
  <c r="AB124"/>
  <c r="Z124"/>
  <c r="Y124"/>
  <c r="X124"/>
  <c r="R124"/>
  <c r="Q124"/>
  <c r="AE124" s="1"/>
  <c r="N124"/>
  <c r="CX123"/>
  <c r="CV123"/>
  <c r="CT123"/>
  <c r="CS123"/>
  <c r="AZ123"/>
  <c r="AW123"/>
  <c r="AV123"/>
  <c r="AH123"/>
  <c r="AF123"/>
  <c r="AE123"/>
  <c r="AG123" s="1"/>
  <c r="AI123" s="1"/>
  <c r="AN123" s="1"/>
  <c r="AD123"/>
  <c r="AC123"/>
  <c r="AB123"/>
  <c r="Z123"/>
  <c r="Y123"/>
  <c r="AS123" s="1"/>
  <c r="X123"/>
  <c r="W123"/>
  <c r="U123"/>
  <c r="R123"/>
  <c r="Q123"/>
  <c r="N123"/>
  <c r="CX122"/>
  <c r="CV122"/>
  <c r="CT122"/>
  <c r="CS122"/>
  <c r="AZ122"/>
  <c r="AW122"/>
  <c r="AV122"/>
  <c r="AH122"/>
  <c r="AF122"/>
  <c r="AE122"/>
  <c r="AG122" s="1"/>
  <c r="AI122" s="1"/>
  <c r="AN122" s="1"/>
  <c r="AD122"/>
  <c r="AC122"/>
  <c r="AB122"/>
  <c r="Z122"/>
  <c r="Y122"/>
  <c r="AS122" s="1"/>
  <c r="X122"/>
  <c r="W122"/>
  <c r="U122"/>
  <c r="R122"/>
  <c r="Q122"/>
  <c r="N122"/>
  <c r="CX121"/>
  <c r="CV121"/>
  <c r="CT121"/>
  <c r="CS121"/>
  <c r="AZ121"/>
  <c r="AW121"/>
  <c r="AV121"/>
  <c r="AH121"/>
  <c r="AF121"/>
  <c r="AE121"/>
  <c r="AG121" s="1"/>
  <c r="AI121" s="1"/>
  <c r="AN121" s="1"/>
  <c r="AD121"/>
  <c r="AC121"/>
  <c r="AB121"/>
  <c r="Z121"/>
  <c r="Y121"/>
  <c r="AS121" s="1"/>
  <c r="X121"/>
  <c r="W121"/>
  <c r="U121"/>
  <c r="R121"/>
  <c r="Q121"/>
  <c r="N121"/>
  <c r="CX120"/>
  <c r="CV120"/>
  <c r="CT120"/>
  <c r="CS120"/>
  <c r="AZ120"/>
  <c r="AW120"/>
  <c r="AV120"/>
  <c r="AH120"/>
  <c r="AF120"/>
  <c r="AE120"/>
  <c r="AG120" s="1"/>
  <c r="AI120" s="1"/>
  <c r="AN120" s="1"/>
  <c r="AD120"/>
  <c r="AC120"/>
  <c r="AB120"/>
  <c r="Z120"/>
  <c r="Y120"/>
  <c r="AS120" s="1"/>
  <c r="X120"/>
  <c r="W120"/>
  <c r="U120"/>
  <c r="R120"/>
  <c r="Q120"/>
  <c r="N120"/>
  <c r="CX119"/>
  <c r="CV119"/>
  <c r="CT119"/>
  <c r="CS119"/>
  <c r="AZ119"/>
  <c r="AW119"/>
  <c r="AV119"/>
  <c r="AH119"/>
  <c r="AF119"/>
  <c r="AD119"/>
  <c r="AC119"/>
  <c r="AB119"/>
  <c r="Z119"/>
  <c r="Y119"/>
  <c r="AS119" s="1"/>
  <c r="X119"/>
  <c r="W119"/>
  <c r="U119"/>
  <c r="R119"/>
  <c r="Q119"/>
  <c r="AE119" s="1"/>
  <c r="N119"/>
  <c r="CX118"/>
  <c r="CV118"/>
  <c r="CT118"/>
  <c r="CS118"/>
  <c r="AZ118"/>
  <c r="AW118"/>
  <c r="AV118"/>
  <c r="AH118"/>
  <c r="AF118"/>
  <c r="AD118"/>
  <c r="AC118"/>
  <c r="AB118"/>
  <c r="Z118"/>
  <c r="Y118"/>
  <c r="AS118" s="1"/>
  <c r="X118"/>
  <c r="W118"/>
  <c r="U118"/>
  <c r="R118"/>
  <c r="Q118"/>
  <c r="AE118" s="1"/>
  <c r="N118"/>
  <c r="CX117"/>
  <c r="CV117"/>
  <c r="CT117"/>
  <c r="CS117"/>
  <c r="AZ117"/>
  <c r="AW117"/>
  <c r="AV117"/>
  <c r="AH117"/>
  <c r="AF117"/>
  <c r="AD117"/>
  <c r="AC117"/>
  <c r="AB117"/>
  <c r="Z117"/>
  <c r="Y117"/>
  <c r="AS117" s="1"/>
  <c r="X117"/>
  <c r="W117"/>
  <c r="U117"/>
  <c r="R117"/>
  <c r="Q117"/>
  <c r="AE117" s="1"/>
  <c r="N117"/>
  <c r="CX116"/>
  <c r="CV116"/>
  <c r="CT116"/>
  <c r="CS116"/>
  <c r="AZ116"/>
  <c r="AW116"/>
  <c r="AV116"/>
  <c r="AH116"/>
  <c r="AF116"/>
  <c r="AD116"/>
  <c r="AC116"/>
  <c r="AB116"/>
  <c r="Z116"/>
  <c r="Y116"/>
  <c r="AS116" s="1"/>
  <c r="X116"/>
  <c r="W116"/>
  <c r="U116"/>
  <c r="R116"/>
  <c r="Q116"/>
  <c r="AE116" s="1"/>
  <c r="N116"/>
  <c r="CX115"/>
  <c r="CV115"/>
  <c r="CT115"/>
  <c r="CS115"/>
  <c r="AZ115"/>
  <c r="AW115"/>
  <c r="AV115"/>
  <c r="AH115"/>
  <c r="AF115"/>
  <c r="AD115"/>
  <c r="AC115"/>
  <c r="AB115"/>
  <c r="Z115"/>
  <c r="Y115"/>
  <c r="AS115" s="1"/>
  <c r="X115"/>
  <c r="W115"/>
  <c r="U115"/>
  <c r="R115"/>
  <c r="Q115"/>
  <c r="AE115" s="1"/>
  <c r="N115"/>
  <c r="CX114"/>
  <c r="CW114"/>
  <c r="CV114"/>
  <c r="CU114"/>
  <c r="CT114"/>
  <c r="CS114"/>
  <c r="AW114"/>
  <c r="AV114"/>
  <c r="AZ114" s="1"/>
  <c r="AH114"/>
  <c r="AF114"/>
  <c r="AE114"/>
  <c r="AG114" s="1"/>
  <c r="AI114" s="1"/>
  <c r="AN114" s="1"/>
  <c r="AD114"/>
  <c r="AC114"/>
  <c r="AB114"/>
  <c r="Z114"/>
  <c r="Y114"/>
  <c r="AS114" s="1"/>
  <c r="X114"/>
  <c r="W114"/>
  <c r="U114"/>
  <c r="R114"/>
  <c r="Q114"/>
  <c r="N114"/>
  <c r="CX113"/>
  <c r="CW113"/>
  <c r="CV113"/>
  <c r="CU113"/>
  <c r="CT113"/>
  <c r="CS113"/>
  <c r="AZ113"/>
  <c r="AW113"/>
  <c r="AV113"/>
  <c r="AH113"/>
  <c r="AF113"/>
  <c r="AD113"/>
  <c r="AC113"/>
  <c r="AB113"/>
  <c r="Z113"/>
  <c r="Y113"/>
  <c r="AS113" s="1"/>
  <c r="X113"/>
  <c r="W113"/>
  <c r="U113"/>
  <c r="R113"/>
  <c r="Q113"/>
  <c r="AE113" s="1"/>
  <c r="N113"/>
  <c r="CX112"/>
  <c r="CW112"/>
  <c r="CV112"/>
  <c r="CU112"/>
  <c r="CT112"/>
  <c r="CS112"/>
  <c r="AW112"/>
  <c r="AV112"/>
  <c r="AZ112" s="1"/>
  <c r="AH112"/>
  <c r="AF112"/>
  <c r="AE112"/>
  <c r="AG112" s="1"/>
  <c r="AI112" s="1"/>
  <c r="AN112" s="1"/>
  <c r="AD112"/>
  <c r="AC112"/>
  <c r="AB112"/>
  <c r="Z112"/>
  <c r="Y112"/>
  <c r="AS112" s="1"/>
  <c r="X112"/>
  <c r="W112"/>
  <c r="U112"/>
  <c r="R112"/>
  <c r="Q112"/>
  <c r="N112"/>
  <c r="CX111"/>
  <c r="CW111"/>
  <c r="CV111"/>
  <c r="CU111"/>
  <c r="CT111"/>
  <c r="CS111"/>
  <c r="AZ111"/>
  <c r="AW111"/>
  <c r="AV111"/>
  <c r="AH111"/>
  <c r="AF111"/>
  <c r="AD111"/>
  <c r="AC111"/>
  <c r="AB111"/>
  <c r="Z111"/>
  <c r="Y111"/>
  <c r="AS111" s="1"/>
  <c r="X111"/>
  <c r="W111"/>
  <c r="R111"/>
  <c r="Q111"/>
  <c r="AE111" s="1"/>
  <c r="N111"/>
  <c r="CX110"/>
  <c r="CW110"/>
  <c r="CV110"/>
  <c r="CU110"/>
  <c r="CT110"/>
  <c r="CS110"/>
  <c r="AZ110"/>
  <c r="AW110"/>
  <c r="AV110"/>
  <c r="AH110"/>
  <c r="AF110"/>
  <c r="AE110"/>
  <c r="AG110" s="1"/>
  <c r="AI110" s="1"/>
  <c r="AN110" s="1"/>
  <c r="AD110"/>
  <c r="AC110"/>
  <c r="AB110"/>
  <c r="Z110"/>
  <c r="Y110"/>
  <c r="AS110" s="1"/>
  <c r="X110"/>
  <c r="W110"/>
  <c r="U110"/>
  <c r="R110"/>
  <c r="Q110"/>
  <c r="N110"/>
  <c r="CX109"/>
  <c r="CW109"/>
  <c r="CV109"/>
  <c r="CU109"/>
  <c r="CT109"/>
  <c r="CS109"/>
  <c r="AW109"/>
  <c r="AV109"/>
  <c r="AZ109" s="1"/>
  <c r="AS109"/>
  <c r="AH109"/>
  <c r="AF109"/>
  <c r="AD109"/>
  <c r="AC109"/>
  <c r="AB109"/>
  <c r="Z109"/>
  <c r="Y109"/>
  <c r="X109"/>
  <c r="W109"/>
  <c r="U109"/>
  <c r="T109"/>
  <c r="T128" s="1"/>
  <c r="R109"/>
  <c r="Q109"/>
  <c r="AE109" s="1"/>
  <c r="AG109" s="1"/>
  <c r="AI109" s="1"/>
  <c r="AN109" s="1"/>
  <c r="N109"/>
  <c r="CX108"/>
  <c r="CW108"/>
  <c r="CV108"/>
  <c r="CU108"/>
  <c r="CT108"/>
  <c r="CS108"/>
  <c r="AW108"/>
  <c r="AV108"/>
  <c r="AZ108" s="1"/>
  <c r="AH108"/>
  <c r="AF108"/>
  <c r="AE108"/>
  <c r="AG108" s="1"/>
  <c r="AI108" s="1"/>
  <c r="AN108" s="1"/>
  <c r="AD108"/>
  <c r="AC108"/>
  <c r="AB108"/>
  <c r="Z108"/>
  <c r="Y108"/>
  <c r="AS108" s="1"/>
  <c r="X108"/>
  <c r="W108"/>
  <c r="U108"/>
  <c r="R108"/>
  <c r="Q108"/>
  <c r="N108"/>
  <c r="CX107"/>
  <c r="CW107"/>
  <c r="CV107"/>
  <c r="CU107"/>
  <c r="CT107"/>
  <c r="CS107"/>
  <c r="AZ107"/>
  <c r="AW107"/>
  <c r="AV107"/>
  <c r="AH107"/>
  <c r="AF107"/>
  <c r="AD107"/>
  <c r="AC107"/>
  <c r="AB107"/>
  <c r="Z107"/>
  <c r="Y107"/>
  <c r="AS107" s="1"/>
  <c r="X107"/>
  <c r="W107"/>
  <c r="U107"/>
  <c r="R107"/>
  <c r="Q107"/>
  <c r="AE107" s="1"/>
  <c r="N107"/>
  <c r="CX106"/>
  <c r="CW106"/>
  <c r="CV106"/>
  <c r="CU106"/>
  <c r="CT106"/>
  <c r="CS106"/>
  <c r="AW106"/>
  <c r="AV106"/>
  <c r="AZ106" s="1"/>
  <c r="AH106"/>
  <c r="AF106"/>
  <c r="AE106"/>
  <c r="AG106" s="1"/>
  <c r="AI106" s="1"/>
  <c r="AN106" s="1"/>
  <c r="AD106"/>
  <c r="AC106"/>
  <c r="AB106"/>
  <c r="Z106"/>
  <c r="Y106"/>
  <c r="AS106" s="1"/>
  <c r="X106"/>
  <c r="W106"/>
  <c r="U106"/>
  <c r="R106"/>
  <c r="Q106"/>
  <c r="N106"/>
  <c r="CX105"/>
  <c r="CW105"/>
  <c r="CV105"/>
  <c r="CU105"/>
  <c r="CT105"/>
  <c r="CS105"/>
  <c r="AZ105"/>
  <c r="AW105"/>
  <c r="AV105"/>
  <c r="AH105"/>
  <c r="AF105"/>
  <c r="AD105"/>
  <c r="AC105"/>
  <c r="AB105"/>
  <c r="Z105"/>
  <c r="Y105"/>
  <c r="AS105" s="1"/>
  <c r="X105"/>
  <c r="W105"/>
  <c r="U105"/>
  <c r="R105"/>
  <c r="Q105"/>
  <c r="AE105" s="1"/>
  <c r="N105"/>
  <c r="CX104"/>
  <c r="CW104"/>
  <c r="CV104"/>
  <c r="CU104"/>
  <c r="CT104"/>
  <c r="CS104"/>
  <c r="AW104"/>
  <c r="AV104"/>
  <c r="AZ104" s="1"/>
  <c r="AS104"/>
  <c r="AH104"/>
  <c r="AF104"/>
  <c r="AE104"/>
  <c r="AG104" s="1"/>
  <c r="AI104" s="1"/>
  <c r="AN104" s="1"/>
  <c r="AD104"/>
  <c r="AC104"/>
  <c r="AB104"/>
  <c r="Z104"/>
  <c r="Y104"/>
  <c r="X104"/>
  <c r="W104"/>
  <c r="U104"/>
  <c r="R104"/>
  <c r="Q104"/>
  <c r="N104"/>
  <c r="CX103"/>
  <c r="CW103"/>
  <c r="CV103"/>
  <c r="CU103"/>
  <c r="CT103"/>
  <c r="CS103"/>
  <c r="AZ103"/>
  <c r="AW103"/>
  <c r="AV103"/>
  <c r="AS103"/>
  <c r="AH103"/>
  <c r="AF103"/>
  <c r="AD103"/>
  <c r="AC103"/>
  <c r="AB103"/>
  <c r="Z103"/>
  <c r="Y103"/>
  <c r="X103"/>
  <c r="W103"/>
  <c r="U103"/>
  <c r="R103"/>
  <c r="Q103"/>
  <c r="AE103" s="1"/>
  <c r="N103"/>
  <c r="CX102"/>
  <c r="CW102"/>
  <c r="CV102"/>
  <c r="CU102"/>
  <c r="CT102"/>
  <c r="CS102"/>
  <c r="AW102"/>
  <c r="AV102"/>
  <c r="AZ102" s="1"/>
  <c r="AS102"/>
  <c r="AH102"/>
  <c r="AF102"/>
  <c r="AE102"/>
  <c r="AG102" s="1"/>
  <c r="AI102" s="1"/>
  <c r="AN102" s="1"/>
  <c r="AD102"/>
  <c r="AC102"/>
  <c r="AB102"/>
  <c r="Z102"/>
  <c r="Y102"/>
  <c r="X102"/>
  <c r="W102"/>
  <c r="U102"/>
  <c r="R102"/>
  <c r="Q102"/>
  <c r="N102"/>
  <c r="CX101"/>
  <c r="CW101"/>
  <c r="CV101"/>
  <c r="CU101"/>
  <c r="CT101"/>
  <c r="CS101"/>
  <c r="AZ101"/>
  <c r="AW101"/>
  <c r="AV101"/>
  <c r="AS101"/>
  <c r="AH101"/>
  <c r="AF101"/>
  <c r="AD101"/>
  <c r="AC101"/>
  <c r="AB101"/>
  <c r="Z101"/>
  <c r="Y101"/>
  <c r="X101"/>
  <c r="W101"/>
  <c r="U101"/>
  <c r="R101"/>
  <c r="Q101"/>
  <c r="AE101" s="1"/>
  <c r="N101"/>
  <c r="CX100"/>
  <c r="CW100"/>
  <c r="CV100"/>
  <c r="CU100"/>
  <c r="CT100"/>
  <c r="CS100"/>
  <c r="AW100"/>
  <c r="AV100"/>
  <c r="AZ100" s="1"/>
  <c r="AS100"/>
  <c r="AH100"/>
  <c r="AF100"/>
  <c r="AE100"/>
  <c r="AG100" s="1"/>
  <c r="AI100" s="1"/>
  <c r="AN100" s="1"/>
  <c r="AD100"/>
  <c r="AC100"/>
  <c r="AB100"/>
  <c r="Z100"/>
  <c r="Y100"/>
  <c r="X100"/>
  <c r="W100"/>
  <c r="U100"/>
  <c r="R100"/>
  <c r="Q100"/>
  <c r="N100"/>
  <c r="CX99"/>
  <c r="CW99"/>
  <c r="CV99"/>
  <c r="CU99"/>
  <c r="CT99"/>
  <c r="CS99"/>
  <c r="AZ99"/>
  <c r="AW99"/>
  <c r="AV99"/>
  <c r="AS99"/>
  <c r="AH99"/>
  <c r="AF99"/>
  <c r="AD99"/>
  <c r="AC99"/>
  <c r="AB99"/>
  <c r="Z99"/>
  <c r="Y99"/>
  <c r="X99"/>
  <c r="W99"/>
  <c r="U99"/>
  <c r="R99"/>
  <c r="Q99"/>
  <c r="AE99" s="1"/>
  <c r="N99"/>
  <c r="CX98"/>
  <c r="CW98"/>
  <c r="CV98"/>
  <c r="CU98"/>
  <c r="CT98"/>
  <c r="CS98"/>
  <c r="AW98"/>
  <c r="AV98"/>
  <c r="AZ98" s="1"/>
  <c r="AS98"/>
  <c r="AH98"/>
  <c r="AF98"/>
  <c r="AE98"/>
  <c r="AG98" s="1"/>
  <c r="AI98" s="1"/>
  <c r="AN98" s="1"/>
  <c r="AD98"/>
  <c r="AC98"/>
  <c r="AB98"/>
  <c r="Z98"/>
  <c r="Y98"/>
  <c r="X98"/>
  <c r="W98"/>
  <c r="U98"/>
  <c r="R98"/>
  <c r="Q98"/>
  <c r="N98"/>
  <c r="CX97"/>
  <c r="CW97"/>
  <c r="CV97"/>
  <c r="CU97"/>
  <c r="CT97"/>
  <c r="CS97"/>
  <c r="AZ97"/>
  <c r="AW97"/>
  <c r="AV97"/>
  <c r="AS97"/>
  <c r="AH97"/>
  <c r="AF97"/>
  <c r="AD97"/>
  <c r="AC97"/>
  <c r="AB97"/>
  <c r="Z97"/>
  <c r="Y97"/>
  <c r="X97"/>
  <c r="W97"/>
  <c r="U97"/>
  <c r="R97"/>
  <c r="Q97"/>
  <c r="AE97" s="1"/>
  <c r="N97"/>
  <c r="CX96"/>
  <c r="CW96"/>
  <c r="CV96"/>
  <c r="CU96"/>
  <c r="CT96"/>
  <c r="CS96"/>
  <c r="AW96"/>
  <c r="AV96"/>
  <c r="AZ96" s="1"/>
  <c r="AS96"/>
  <c r="AH96"/>
  <c r="AF96"/>
  <c r="AE96"/>
  <c r="AG96" s="1"/>
  <c r="AI96" s="1"/>
  <c r="AN96" s="1"/>
  <c r="AD96"/>
  <c r="AC96"/>
  <c r="AB96"/>
  <c r="Z96"/>
  <c r="Y96"/>
  <c r="X96"/>
  <c r="W96"/>
  <c r="U96"/>
  <c r="R96"/>
  <c r="Q96"/>
  <c r="N96"/>
  <c r="CX95"/>
  <c r="CW95"/>
  <c r="CV95"/>
  <c r="CU95"/>
  <c r="CT95"/>
  <c r="CS95"/>
  <c r="AZ95"/>
  <c r="AW95"/>
  <c r="AV95"/>
  <c r="AS95"/>
  <c r="AH95"/>
  <c r="AF95"/>
  <c r="AD95"/>
  <c r="AC95"/>
  <c r="AB95"/>
  <c r="Z95"/>
  <c r="Y95"/>
  <c r="X95"/>
  <c r="W95"/>
  <c r="U95"/>
  <c r="R95"/>
  <c r="Q95"/>
  <c r="AE95" s="1"/>
  <c r="N95"/>
  <c r="CX94"/>
  <c r="CW94"/>
  <c r="CV94"/>
  <c r="CU94"/>
  <c r="CT94"/>
  <c r="CS94"/>
  <c r="AW94"/>
  <c r="AV94"/>
  <c r="AZ94" s="1"/>
  <c r="AS94"/>
  <c r="AH94"/>
  <c r="AF94"/>
  <c r="AE94"/>
  <c r="AG94" s="1"/>
  <c r="AI94" s="1"/>
  <c r="AN94" s="1"/>
  <c r="AD94"/>
  <c r="AC94"/>
  <c r="AB94"/>
  <c r="Z94"/>
  <c r="Y94"/>
  <c r="X94"/>
  <c r="W94"/>
  <c r="U94"/>
  <c r="R94"/>
  <c r="Q94"/>
  <c r="N94"/>
  <c r="CX93"/>
  <c r="CW93"/>
  <c r="CV93"/>
  <c r="CU93"/>
  <c r="CT93"/>
  <c r="CS93"/>
  <c r="AZ93"/>
  <c r="AW93"/>
  <c r="AV93"/>
  <c r="AS93"/>
  <c r="AH93"/>
  <c r="AF93"/>
  <c r="AD93"/>
  <c r="AC93"/>
  <c r="AB93"/>
  <c r="Z93"/>
  <c r="Y93"/>
  <c r="X93"/>
  <c r="W93"/>
  <c r="U93"/>
  <c r="R93"/>
  <c r="Q93"/>
  <c r="AE93" s="1"/>
  <c r="N93"/>
  <c r="CX92"/>
  <c r="CW92"/>
  <c r="CV92"/>
  <c r="CU92"/>
  <c r="CT92"/>
  <c r="CS92"/>
  <c r="AW92"/>
  <c r="AV92"/>
  <c r="AZ92" s="1"/>
  <c r="AS92"/>
  <c r="AH92"/>
  <c r="AF92"/>
  <c r="AE92"/>
  <c r="AG92" s="1"/>
  <c r="AI92" s="1"/>
  <c r="AN92" s="1"/>
  <c r="AD92"/>
  <c r="AC92"/>
  <c r="AB92"/>
  <c r="Z92"/>
  <c r="Y92"/>
  <c r="X92"/>
  <c r="W92"/>
  <c r="U92"/>
  <c r="R92"/>
  <c r="Q92"/>
  <c r="N92"/>
  <c r="CX91"/>
  <c r="CW91"/>
  <c r="CV91"/>
  <c r="CU91"/>
  <c r="CT91"/>
  <c r="CS91"/>
  <c r="AZ91"/>
  <c r="AW91"/>
  <c r="AV91"/>
  <c r="AS91"/>
  <c r="AH91"/>
  <c r="AF91"/>
  <c r="AD91"/>
  <c r="AC91"/>
  <c r="AB91"/>
  <c r="Z91"/>
  <c r="Y91"/>
  <c r="X91"/>
  <c r="W91"/>
  <c r="U91"/>
  <c r="R91"/>
  <c r="Q91"/>
  <c r="AE91" s="1"/>
  <c r="N91"/>
  <c r="CX90"/>
  <c r="CW90"/>
  <c r="CV90"/>
  <c r="CU90"/>
  <c r="CT90"/>
  <c r="CS90"/>
  <c r="AW90"/>
  <c r="AV90"/>
  <c r="AZ90" s="1"/>
  <c r="AH90"/>
  <c r="AF90"/>
  <c r="AD90"/>
  <c r="AC90"/>
  <c r="AB90"/>
  <c r="Z90"/>
  <c r="Y90"/>
  <c r="AS90" s="1"/>
  <c r="X90"/>
  <c r="W90"/>
  <c r="U90"/>
  <c r="R90"/>
  <c r="Q90"/>
  <c r="AE90" s="1"/>
  <c r="N90"/>
  <c r="CX89"/>
  <c r="CW89"/>
  <c r="CV89"/>
  <c r="CU89"/>
  <c r="CT89"/>
  <c r="CS89"/>
  <c r="AZ89"/>
  <c r="AW89"/>
  <c r="AV89"/>
  <c r="AH89"/>
  <c r="AF89"/>
  <c r="AE89"/>
  <c r="AG89" s="1"/>
  <c r="AD89"/>
  <c r="AC89"/>
  <c r="AB89"/>
  <c r="Z89"/>
  <c r="Y89"/>
  <c r="AS89" s="1"/>
  <c r="X89"/>
  <c r="W89"/>
  <c r="U89"/>
  <c r="R89"/>
  <c r="Q89"/>
  <c r="N89"/>
  <c r="CX88"/>
  <c r="CW88"/>
  <c r="CV88"/>
  <c r="CU88"/>
  <c r="CT88"/>
  <c r="CS88"/>
  <c r="AZ88"/>
  <c r="AW88"/>
  <c r="AV88"/>
  <c r="AH88"/>
  <c r="AF88"/>
  <c r="AE88"/>
  <c r="AG88" s="1"/>
  <c r="AK88" s="1"/>
  <c r="AD88"/>
  <c r="AC88"/>
  <c r="AB88"/>
  <c r="Z88"/>
  <c r="Y88"/>
  <c r="AS88" s="1"/>
  <c r="X88"/>
  <c r="W88"/>
  <c r="U88"/>
  <c r="R88"/>
  <c r="Q88"/>
  <c r="N88"/>
  <c r="CX87"/>
  <c r="CW87"/>
  <c r="CV87"/>
  <c r="CU87"/>
  <c r="CT87"/>
  <c r="CS87"/>
  <c r="AW87"/>
  <c r="AV87"/>
  <c r="AZ87" s="1"/>
  <c r="AH87"/>
  <c r="AF87"/>
  <c r="AD87"/>
  <c r="AC87"/>
  <c r="AB87"/>
  <c r="Z87"/>
  <c r="Y87"/>
  <c r="AS87" s="1"/>
  <c r="X87"/>
  <c r="W87"/>
  <c r="U87"/>
  <c r="R87"/>
  <c r="Q87"/>
  <c r="AE87" s="1"/>
  <c r="N87"/>
  <c r="CX86"/>
  <c r="CW86"/>
  <c r="CV86"/>
  <c r="CU86"/>
  <c r="CT86"/>
  <c r="CS86"/>
  <c r="AW86"/>
  <c r="AV86"/>
  <c r="AZ86" s="1"/>
  <c r="AH86"/>
  <c r="AF86"/>
  <c r="AD86"/>
  <c r="AC86"/>
  <c r="AB86"/>
  <c r="Z86"/>
  <c r="Y86"/>
  <c r="AS86" s="1"/>
  <c r="X86"/>
  <c r="W86"/>
  <c r="U86"/>
  <c r="R86"/>
  <c r="Q86"/>
  <c r="AE86" s="1"/>
  <c r="N86"/>
  <c r="CX85"/>
  <c r="CW85"/>
  <c r="CV85"/>
  <c r="CU85"/>
  <c r="CT85"/>
  <c r="CS85"/>
  <c r="AZ85"/>
  <c r="AW85"/>
  <c r="AV85"/>
  <c r="AH85"/>
  <c r="AF85"/>
  <c r="AE85"/>
  <c r="AG85" s="1"/>
  <c r="AD85"/>
  <c r="AC85"/>
  <c r="AB85"/>
  <c r="Z85"/>
  <c r="Y85"/>
  <c r="AS85" s="1"/>
  <c r="X85"/>
  <c r="W85"/>
  <c r="U85"/>
  <c r="R85"/>
  <c r="Q85"/>
  <c r="N85"/>
  <c r="CX84"/>
  <c r="CW84"/>
  <c r="CV84"/>
  <c r="CU84"/>
  <c r="CT84"/>
  <c r="CS84"/>
  <c r="AZ84"/>
  <c r="AW84"/>
  <c r="AV84"/>
  <c r="AH84"/>
  <c r="AF84"/>
  <c r="AE84"/>
  <c r="AG84" s="1"/>
  <c r="AK84" s="1"/>
  <c r="AD84"/>
  <c r="AC84"/>
  <c r="AB84"/>
  <c r="Z84"/>
  <c r="Y84"/>
  <c r="AS84" s="1"/>
  <c r="X84"/>
  <c r="W84"/>
  <c r="U84"/>
  <c r="R84"/>
  <c r="Q84"/>
  <c r="N84"/>
  <c r="CX83"/>
  <c r="CW83"/>
  <c r="CV83"/>
  <c r="CU83"/>
  <c r="CT83"/>
  <c r="CS83"/>
  <c r="AW83"/>
  <c r="AV83"/>
  <c r="AZ83" s="1"/>
  <c r="AH83"/>
  <c r="AF83"/>
  <c r="AD83"/>
  <c r="AC83"/>
  <c r="AB83"/>
  <c r="Z83"/>
  <c r="Y83"/>
  <c r="AS83" s="1"/>
  <c r="X83"/>
  <c r="W83"/>
  <c r="U83"/>
  <c r="R83"/>
  <c r="Q83"/>
  <c r="AE83" s="1"/>
  <c r="N83"/>
  <c r="CX82"/>
  <c r="CW82"/>
  <c r="CV82"/>
  <c r="CU82"/>
  <c r="CT82"/>
  <c r="CS82"/>
  <c r="AW82"/>
  <c r="AV82"/>
  <c r="AZ82" s="1"/>
  <c r="AS82"/>
  <c r="AH82"/>
  <c r="AF82"/>
  <c r="AE82"/>
  <c r="AG82" s="1"/>
  <c r="AI82" s="1"/>
  <c r="AN82" s="1"/>
  <c r="AD82"/>
  <c r="AC82"/>
  <c r="AB82"/>
  <c r="Z82"/>
  <c r="Y82"/>
  <c r="X82"/>
  <c r="W82"/>
  <c r="U82"/>
  <c r="R82"/>
  <c r="Q82"/>
  <c r="N82"/>
  <c r="CX81"/>
  <c r="CW81"/>
  <c r="CV81"/>
  <c r="CU81"/>
  <c r="CT81"/>
  <c r="CS81"/>
  <c r="AZ81"/>
  <c r="AW81"/>
  <c r="AV81"/>
  <c r="AS81"/>
  <c r="AH81"/>
  <c r="AF81"/>
  <c r="AD81"/>
  <c r="AC81"/>
  <c r="AB81"/>
  <c r="Z81"/>
  <c r="Y81"/>
  <c r="X81"/>
  <c r="W81"/>
  <c r="U81"/>
  <c r="R81"/>
  <c r="Q81"/>
  <c r="AE81" s="1"/>
  <c r="N81"/>
  <c r="CX80"/>
  <c r="CW80"/>
  <c r="CV80"/>
  <c r="CU80"/>
  <c r="CT80"/>
  <c r="CS80"/>
  <c r="AW80"/>
  <c r="AV80"/>
  <c r="AZ80" s="1"/>
  <c r="AS80"/>
  <c r="AH80"/>
  <c r="AF80"/>
  <c r="AE80"/>
  <c r="AG80" s="1"/>
  <c r="AI80" s="1"/>
  <c r="AN80" s="1"/>
  <c r="AD80"/>
  <c r="AC80"/>
  <c r="AB80"/>
  <c r="Z80"/>
  <c r="Y80"/>
  <c r="X80"/>
  <c r="W80"/>
  <c r="U80"/>
  <c r="R80"/>
  <c r="Q80"/>
  <c r="N80"/>
  <c r="CX79"/>
  <c r="CW79"/>
  <c r="CV79"/>
  <c r="CU79"/>
  <c r="CT79"/>
  <c r="CS79"/>
  <c r="AZ79"/>
  <c r="AW79"/>
  <c r="AV79"/>
  <c r="AS79"/>
  <c r="AH79"/>
  <c r="AF79"/>
  <c r="AD79"/>
  <c r="AC79"/>
  <c r="AB79"/>
  <c r="Z79"/>
  <c r="Y79"/>
  <c r="X79"/>
  <c r="W79"/>
  <c r="U79"/>
  <c r="R79"/>
  <c r="Q79"/>
  <c r="AE79" s="1"/>
  <c r="N79"/>
  <c r="CX78"/>
  <c r="CW78"/>
  <c r="CV78"/>
  <c r="CU78"/>
  <c r="CT78"/>
  <c r="CS78"/>
  <c r="AZ78"/>
  <c r="AW78"/>
  <c r="AV78"/>
  <c r="AS78"/>
  <c r="AH78"/>
  <c r="AF78"/>
  <c r="AE78"/>
  <c r="AG78" s="1"/>
  <c r="AI78" s="1"/>
  <c r="AN78" s="1"/>
  <c r="AD78"/>
  <c r="AC78"/>
  <c r="AB78"/>
  <c r="Z78"/>
  <c r="Y78"/>
  <c r="X78"/>
  <c r="W78"/>
  <c r="U78"/>
  <c r="R78"/>
  <c r="Q78"/>
  <c r="N78"/>
  <c r="CX77"/>
  <c r="CW77"/>
  <c r="CV77"/>
  <c r="CU77"/>
  <c r="CT77"/>
  <c r="CS77"/>
  <c r="AW77"/>
  <c r="AV77"/>
  <c r="AZ77" s="1"/>
  <c r="AS77"/>
  <c r="AH77"/>
  <c r="AF77"/>
  <c r="AD77"/>
  <c r="AC77"/>
  <c r="AB77"/>
  <c r="Z77"/>
  <c r="Y77"/>
  <c r="X77"/>
  <c r="W77"/>
  <c r="U77"/>
  <c r="R77"/>
  <c r="Q77"/>
  <c r="AE77" s="1"/>
  <c r="N77"/>
  <c r="CX76"/>
  <c r="CW76"/>
  <c r="CV76"/>
  <c r="CU76"/>
  <c r="CT76"/>
  <c r="CS76"/>
  <c r="AZ76"/>
  <c r="AW76"/>
  <c r="AV76"/>
  <c r="AS76"/>
  <c r="AH76"/>
  <c r="AF76"/>
  <c r="AE76"/>
  <c r="AG76" s="1"/>
  <c r="AI76" s="1"/>
  <c r="AN76" s="1"/>
  <c r="AD76"/>
  <c r="AC76"/>
  <c r="AB76"/>
  <c r="Z76"/>
  <c r="Y76"/>
  <c r="X76"/>
  <c r="W76"/>
  <c r="U76"/>
  <c r="R76"/>
  <c r="Q76"/>
  <c r="N76"/>
  <c r="CX75"/>
  <c r="CW75"/>
  <c r="CV75"/>
  <c r="CU75"/>
  <c r="CT75"/>
  <c r="CS75"/>
  <c r="AW75"/>
  <c r="AV75"/>
  <c r="AZ75" s="1"/>
  <c r="AS75"/>
  <c r="AH75"/>
  <c r="AF75"/>
  <c r="AD75"/>
  <c r="AC75"/>
  <c r="AB75"/>
  <c r="Z75"/>
  <c r="Y75"/>
  <c r="X75"/>
  <c r="W75"/>
  <c r="U75"/>
  <c r="R75"/>
  <c r="Q75"/>
  <c r="AE75" s="1"/>
  <c r="N75"/>
  <c r="CX74"/>
  <c r="CW74"/>
  <c r="CV74"/>
  <c r="CU74"/>
  <c r="CT74"/>
  <c r="CS74"/>
  <c r="AZ74"/>
  <c r="AW74"/>
  <c r="AV74"/>
  <c r="AS74"/>
  <c r="AH74"/>
  <c r="AF74"/>
  <c r="AE74"/>
  <c r="AG74" s="1"/>
  <c r="AI74" s="1"/>
  <c r="AN74" s="1"/>
  <c r="AD74"/>
  <c r="AC74"/>
  <c r="AB74"/>
  <c r="Z74"/>
  <c r="Y74"/>
  <c r="X74"/>
  <c r="W74"/>
  <c r="U74"/>
  <c r="R74"/>
  <c r="Q74"/>
  <c r="N74"/>
  <c r="CX73"/>
  <c r="CW73"/>
  <c r="CV73"/>
  <c r="CU73"/>
  <c r="CT73"/>
  <c r="CS73"/>
  <c r="AW73"/>
  <c r="AV73"/>
  <c r="AZ73" s="1"/>
  <c r="AS73"/>
  <c r="AH73"/>
  <c r="AF73"/>
  <c r="AD73"/>
  <c r="AC73"/>
  <c r="AB73"/>
  <c r="Z73"/>
  <c r="Y73"/>
  <c r="X73"/>
  <c r="W73"/>
  <c r="U73"/>
  <c r="R73"/>
  <c r="Q73"/>
  <c r="AE73" s="1"/>
  <c r="N73"/>
  <c r="CX72"/>
  <c r="CW72"/>
  <c r="CV72"/>
  <c r="CU72"/>
  <c r="CT72"/>
  <c r="CS72"/>
  <c r="AZ72"/>
  <c r="AW72"/>
  <c r="AV72"/>
  <c r="AS72"/>
  <c r="AH72"/>
  <c r="AF72"/>
  <c r="AE72"/>
  <c r="AG72" s="1"/>
  <c r="AI72" s="1"/>
  <c r="AN72" s="1"/>
  <c r="AD72"/>
  <c r="AC72"/>
  <c r="AB72"/>
  <c r="Z72"/>
  <c r="Y72"/>
  <c r="X72"/>
  <c r="W72"/>
  <c r="U72"/>
  <c r="R72"/>
  <c r="Q72"/>
  <c r="N72"/>
  <c r="CX71"/>
  <c r="CW71"/>
  <c r="CV71"/>
  <c r="CU71"/>
  <c r="CT71"/>
  <c r="CS71"/>
  <c r="AW71"/>
  <c r="AV71"/>
  <c r="AZ71" s="1"/>
  <c r="AS71"/>
  <c r="AH71"/>
  <c r="AF71"/>
  <c r="AD71"/>
  <c r="AC71"/>
  <c r="AB71"/>
  <c r="Z71"/>
  <c r="Y71"/>
  <c r="X71"/>
  <c r="W71"/>
  <c r="U71"/>
  <c r="R71"/>
  <c r="Q71"/>
  <c r="AE71" s="1"/>
  <c r="N71"/>
  <c r="CX70"/>
  <c r="CW70"/>
  <c r="CV70"/>
  <c r="CU70"/>
  <c r="CT70"/>
  <c r="CS70"/>
  <c r="AZ70"/>
  <c r="AW70"/>
  <c r="AV70"/>
  <c r="AS70"/>
  <c r="AH70"/>
  <c r="AF70"/>
  <c r="AE70"/>
  <c r="AG70" s="1"/>
  <c r="AI70" s="1"/>
  <c r="AN70" s="1"/>
  <c r="AD70"/>
  <c r="AC70"/>
  <c r="AB70"/>
  <c r="Z70"/>
  <c r="Y70"/>
  <c r="X70"/>
  <c r="W70"/>
  <c r="U70"/>
  <c r="R70"/>
  <c r="Q70"/>
  <c r="N70"/>
  <c r="CX69"/>
  <c r="CW69"/>
  <c r="CV69"/>
  <c r="CU69"/>
  <c r="CT69"/>
  <c r="CS69"/>
  <c r="AW69"/>
  <c r="AV69"/>
  <c r="AZ69" s="1"/>
  <c r="AS69"/>
  <c r="AH69"/>
  <c r="AF69"/>
  <c r="AD69"/>
  <c r="AC69"/>
  <c r="AB69"/>
  <c r="Z69"/>
  <c r="Y69"/>
  <c r="X69"/>
  <c r="W69"/>
  <c r="U69"/>
  <c r="R69"/>
  <c r="Q69"/>
  <c r="AE69" s="1"/>
  <c r="N69"/>
  <c r="CX68"/>
  <c r="CW68"/>
  <c r="CV68"/>
  <c r="CU68"/>
  <c r="CT68"/>
  <c r="CS68"/>
  <c r="AZ68"/>
  <c r="AW68"/>
  <c r="AV68"/>
  <c r="AS68"/>
  <c r="AH68"/>
  <c r="AF68"/>
  <c r="AE68"/>
  <c r="AG68" s="1"/>
  <c r="AI68" s="1"/>
  <c r="AN68" s="1"/>
  <c r="AD68"/>
  <c r="AC68"/>
  <c r="AB68"/>
  <c r="Z68"/>
  <c r="Y68"/>
  <c r="X68"/>
  <c r="W68"/>
  <c r="U68"/>
  <c r="R68"/>
  <c r="Q68"/>
  <c r="N68"/>
  <c r="CX67"/>
  <c r="CW67"/>
  <c r="CV67"/>
  <c r="CU67"/>
  <c r="CT67"/>
  <c r="CS67"/>
  <c r="AZ67"/>
  <c r="AW67"/>
  <c r="AV67"/>
  <c r="AS67"/>
  <c r="AH67"/>
  <c r="AF67"/>
  <c r="AD67"/>
  <c r="AC67"/>
  <c r="AB67"/>
  <c r="Z67"/>
  <c r="Y67"/>
  <c r="X67"/>
  <c r="W67"/>
  <c r="U67"/>
  <c r="R67"/>
  <c r="Q67"/>
  <c r="AE67" s="1"/>
  <c r="N67"/>
  <c r="CX66"/>
  <c r="CW66"/>
  <c r="CV66"/>
  <c r="CU66"/>
  <c r="CT66"/>
  <c r="CS66"/>
  <c r="AW66"/>
  <c r="AV66"/>
  <c r="AZ66" s="1"/>
  <c r="AS66"/>
  <c r="AH66"/>
  <c r="AF66"/>
  <c r="AE66"/>
  <c r="AG66" s="1"/>
  <c r="AI66" s="1"/>
  <c r="AN66" s="1"/>
  <c r="AD66"/>
  <c r="AC66"/>
  <c r="AB66"/>
  <c r="Z66"/>
  <c r="Y66"/>
  <c r="X66"/>
  <c r="W66"/>
  <c r="U66"/>
  <c r="R66"/>
  <c r="Q66"/>
  <c r="N66"/>
  <c r="CX65"/>
  <c r="CW65"/>
  <c r="CV65"/>
  <c r="CU65"/>
  <c r="CT65"/>
  <c r="CS65"/>
  <c r="AZ65"/>
  <c r="AW65"/>
  <c r="AV65"/>
  <c r="AS65"/>
  <c r="AH65"/>
  <c r="AF65"/>
  <c r="AD65"/>
  <c r="AC65"/>
  <c r="AB65"/>
  <c r="Z65"/>
  <c r="Y65"/>
  <c r="X65"/>
  <c r="W65"/>
  <c r="U65"/>
  <c r="R65"/>
  <c r="Q65"/>
  <c r="AE65" s="1"/>
  <c r="N65"/>
  <c r="CX64"/>
  <c r="CW64"/>
  <c r="CV64"/>
  <c r="CU64"/>
  <c r="CT64"/>
  <c r="CS64"/>
  <c r="AZ64"/>
  <c r="AW64"/>
  <c r="AV64"/>
  <c r="AS64"/>
  <c r="AH64"/>
  <c r="AF64"/>
  <c r="AE64"/>
  <c r="AG64" s="1"/>
  <c r="AI64" s="1"/>
  <c r="AN64" s="1"/>
  <c r="AD64"/>
  <c r="AC64"/>
  <c r="AB64"/>
  <c r="Z64"/>
  <c r="Y64"/>
  <c r="X64"/>
  <c r="W64"/>
  <c r="U64"/>
  <c r="R64"/>
  <c r="Q64"/>
  <c r="N64"/>
  <c r="CX63"/>
  <c r="CW63"/>
  <c r="CV63"/>
  <c r="CU63"/>
  <c r="CT63"/>
  <c r="CS63"/>
  <c r="AW63"/>
  <c r="AV63"/>
  <c r="AZ63" s="1"/>
  <c r="AS63"/>
  <c r="AH63"/>
  <c r="AF63"/>
  <c r="AD63"/>
  <c r="AC63"/>
  <c r="AB63"/>
  <c r="Z63"/>
  <c r="Y63"/>
  <c r="X63"/>
  <c r="W63"/>
  <c r="U63"/>
  <c r="R63"/>
  <c r="Q63"/>
  <c r="AE63" s="1"/>
  <c r="N63"/>
  <c r="CX62"/>
  <c r="CW62"/>
  <c r="CV62"/>
  <c r="CU62"/>
  <c r="CT62"/>
  <c r="CS62"/>
  <c r="AZ62"/>
  <c r="AW62"/>
  <c r="AV62"/>
  <c r="AS62"/>
  <c r="AH62"/>
  <c r="AF62"/>
  <c r="AE62"/>
  <c r="AG62" s="1"/>
  <c r="AI62" s="1"/>
  <c r="AN62" s="1"/>
  <c r="AD62"/>
  <c r="AC62"/>
  <c r="AB62"/>
  <c r="Z62"/>
  <c r="Y62"/>
  <c r="X62"/>
  <c r="W62"/>
  <c r="U62"/>
  <c r="R62"/>
  <c r="Q62"/>
  <c r="N62"/>
  <c r="CX61"/>
  <c r="CW61"/>
  <c r="CV61"/>
  <c r="CU61"/>
  <c r="CT61"/>
  <c r="CS61"/>
  <c r="AW61"/>
  <c r="AV61"/>
  <c r="AZ61" s="1"/>
  <c r="AS61"/>
  <c r="AH61"/>
  <c r="AF61"/>
  <c r="AD61"/>
  <c r="AC61"/>
  <c r="AB61"/>
  <c r="Z61"/>
  <c r="Y61"/>
  <c r="X61"/>
  <c r="W61"/>
  <c r="U61"/>
  <c r="R61"/>
  <c r="Q61"/>
  <c r="AE61" s="1"/>
  <c r="AT61" s="1"/>
  <c r="AU61" s="1"/>
  <c r="N61"/>
  <c r="CX60"/>
  <c r="CW60"/>
  <c r="CV60"/>
  <c r="CU60"/>
  <c r="CT60"/>
  <c r="CS60"/>
  <c r="AZ60"/>
  <c r="AW60"/>
  <c r="AV60"/>
  <c r="AS60"/>
  <c r="AH60"/>
  <c r="AF60"/>
  <c r="AE60"/>
  <c r="AD60"/>
  <c r="AC60"/>
  <c r="AB60"/>
  <c r="Z60"/>
  <c r="Y60"/>
  <c r="X60"/>
  <c r="W60"/>
  <c r="U60"/>
  <c r="R60"/>
  <c r="Q60"/>
  <c r="N60"/>
  <c r="CX59"/>
  <c r="CW59"/>
  <c r="CV59"/>
  <c r="CU59"/>
  <c r="CT59"/>
  <c r="CS59"/>
  <c r="AW59"/>
  <c r="AV59"/>
  <c r="AZ59" s="1"/>
  <c r="AS59"/>
  <c r="AH59"/>
  <c r="AF59"/>
  <c r="AD59"/>
  <c r="AC59"/>
  <c r="AB59"/>
  <c r="Z59"/>
  <c r="Y59"/>
  <c r="X59"/>
  <c r="W59"/>
  <c r="U59"/>
  <c r="R59"/>
  <c r="Q59"/>
  <c r="AE59" s="1"/>
  <c r="AT59" s="1"/>
  <c r="AU59" s="1"/>
  <c r="N59"/>
  <c r="CX58"/>
  <c r="CW58"/>
  <c r="CV58"/>
  <c r="CU58"/>
  <c r="CT58"/>
  <c r="CS58"/>
  <c r="AZ58"/>
  <c r="AW58"/>
  <c r="AV58"/>
  <c r="AS58"/>
  <c r="AH58"/>
  <c r="AF58"/>
  <c r="AE58"/>
  <c r="AD58"/>
  <c r="AC58"/>
  <c r="AB58"/>
  <c r="Z58"/>
  <c r="Y58"/>
  <c r="X58"/>
  <c r="W58"/>
  <c r="U58"/>
  <c r="R58"/>
  <c r="Q58"/>
  <c r="N58"/>
  <c r="CX57"/>
  <c r="CW57"/>
  <c r="CV57"/>
  <c r="CU57"/>
  <c r="CT57"/>
  <c r="CS57"/>
  <c r="AW57"/>
  <c r="AV57"/>
  <c r="AZ57" s="1"/>
  <c r="AS57"/>
  <c r="AH57"/>
  <c r="AF57"/>
  <c r="AD57"/>
  <c r="AC57"/>
  <c r="AB57"/>
  <c r="Z57"/>
  <c r="Y57"/>
  <c r="X57"/>
  <c r="W57"/>
  <c r="U57"/>
  <c r="R57"/>
  <c r="Q57"/>
  <c r="AE57" s="1"/>
  <c r="AT57" s="1"/>
  <c r="AU57" s="1"/>
  <c r="N57"/>
  <c r="CX56"/>
  <c r="CW56"/>
  <c r="CV56"/>
  <c r="CU56"/>
  <c r="CT56"/>
  <c r="CS56"/>
  <c r="AZ56"/>
  <c r="AW56"/>
  <c r="AV56"/>
  <c r="AS56"/>
  <c r="AH56"/>
  <c r="AF56"/>
  <c r="AE56"/>
  <c r="AT56" s="1"/>
  <c r="AU56" s="1"/>
  <c r="AD56"/>
  <c r="AC56"/>
  <c r="AB56"/>
  <c r="Z56"/>
  <c r="Y56"/>
  <c r="X56"/>
  <c r="W56"/>
  <c r="U56"/>
  <c r="R56"/>
  <c r="Q56"/>
  <c r="N56"/>
  <c r="CX55"/>
  <c r="CW55"/>
  <c r="CV55"/>
  <c r="CU55"/>
  <c r="CT55"/>
  <c r="CS55"/>
  <c r="AW55"/>
  <c r="AV55"/>
  <c r="AZ55" s="1"/>
  <c r="AS55"/>
  <c r="AH55"/>
  <c r="AF55"/>
  <c r="AE55"/>
  <c r="AT55" s="1"/>
  <c r="AU55" s="1"/>
  <c r="AD55"/>
  <c r="AC55"/>
  <c r="AB55"/>
  <c r="Z55"/>
  <c r="Y55"/>
  <c r="X55"/>
  <c r="W55"/>
  <c r="U55"/>
  <c r="R55"/>
  <c r="Q55"/>
  <c r="N55"/>
  <c r="CX54"/>
  <c r="CW54"/>
  <c r="CV54"/>
  <c r="CU54"/>
  <c r="CT54"/>
  <c r="CS54"/>
  <c r="AZ54"/>
  <c r="AW54"/>
  <c r="AV54"/>
  <c r="AS54"/>
  <c r="AH54"/>
  <c r="AF54"/>
  <c r="AD54"/>
  <c r="AC54"/>
  <c r="AB54"/>
  <c r="Z54"/>
  <c r="Y54"/>
  <c r="X54"/>
  <c r="W54"/>
  <c r="U54"/>
  <c r="R54"/>
  <c r="Q54"/>
  <c r="AE54" s="1"/>
  <c r="N54"/>
  <c r="CX53"/>
  <c r="CW53"/>
  <c r="CV53"/>
  <c r="CU53"/>
  <c r="CT53"/>
  <c r="CS53"/>
  <c r="AW53"/>
  <c r="AV53"/>
  <c r="AZ53" s="1"/>
  <c r="AS53"/>
  <c r="AH53"/>
  <c r="AF53"/>
  <c r="AE53"/>
  <c r="AT53" s="1"/>
  <c r="AU53" s="1"/>
  <c r="AD53"/>
  <c r="AC53"/>
  <c r="AB53"/>
  <c r="Z53"/>
  <c r="Y53"/>
  <c r="X53"/>
  <c r="W53"/>
  <c r="U53"/>
  <c r="R53"/>
  <c r="Q53"/>
  <c r="N53"/>
  <c r="CX52"/>
  <c r="CW52"/>
  <c r="CV52"/>
  <c r="CU52"/>
  <c r="CT52"/>
  <c r="CS52"/>
  <c r="AZ52"/>
  <c r="AW52"/>
  <c r="AV52"/>
  <c r="AS52"/>
  <c r="AH52"/>
  <c r="AF52"/>
  <c r="AE52"/>
  <c r="AT52" s="1"/>
  <c r="AU52" s="1"/>
  <c r="AD52"/>
  <c r="AC52"/>
  <c r="AB52"/>
  <c r="Z52"/>
  <c r="Y52"/>
  <c r="X52"/>
  <c r="W52"/>
  <c r="U52"/>
  <c r="R52"/>
  <c r="Q52"/>
  <c r="N52"/>
  <c r="CX51"/>
  <c r="CW51"/>
  <c r="CV51"/>
  <c r="CU51"/>
  <c r="CT51"/>
  <c r="CS51"/>
  <c r="AW51"/>
  <c r="AV51"/>
  <c r="AZ51" s="1"/>
  <c r="AS51"/>
  <c r="AH51"/>
  <c r="AF51"/>
  <c r="AD51"/>
  <c r="AC51"/>
  <c r="AB51"/>
  <c r="Z51"/>
  <c r="Y51"/>
  <c r="X51"/>
  <c r="W51"/>
  <c r="R51"/>
  <c r="Q51"/>
  <c r="AE51" s="1"/>
  <c r="N51"/>
  <c r="CX50"/>
  <c r="CW50"/>
  <c r="CV50"/>
  <c r="CU50"/>
  <c r="CT50"/>
  <c r="CS50"/>
  <c r="AZ50"/>
  <c r="AW50"/>
  <c r="AV50"/>
  <c r="AH50"/>
  <c r="AF50"/>
  <c r="AD50"/>
  <c r="AC50"/>
  <c r="AB50"/>
  <c r="Z50"/>
  <c r="Y50"/>
  <c r="AS50" s="1"/>
  <c r="X50"/>
  <c r="W50"/>
  <c r="U50"/>
  <c r="R50"/>
  <c r="Q50"/>
  <c r="AE50" s="1"/>
  <c r="N50"/>
  <c r="CX49"/>
  <c r="CW49"/>
  <c r="CV49"/>
  <c r="CU49"/>
  <c r="CT49"/>
  <c r="CS49"/>
  <c r="AW49"/>
  <c r="AV49"/>
  <c r="AZ49" s="1"/>
  <c r="AS49"/>
  <c r="AH49"/>
  <c r="AF49"/>
  <c r="AE49"/>
  <c r="AG49" s="1"/>
  <c r="AI49" s="1"/>
  <c r="AN49" s="1"/>
  <c r="AD49"/>
  <c r="AC49"/>
  <c r="AB49"/>
  <c r="Z49"/>
  <c r="Y49"/>
  <c r="X49"/>
  <c r="W49"/>
  <c r="U49"/>
  <c r="R49"/>
  <c r="Q49"/>
  <c r="N49"/>
  <c r="CX48"/>
  <c r="CW48"/>
  <c r="CV48"/>
  <c r="CU48"/>
  <c r="CT48"/>
  <c r="CS48"/>
  <c r="AZ48"/>
  <c r="AW48"/>
  <c r="AV48"/>
  <c r="AH48"/>
  <c r="AF48"/>
  <c r="AD48"/>
  <c r="AC48"/>
  <c r="AB48"/>
  <c r="Z48"/>
  <c r="Y48"/>
  <c r="AS48" s="1"/>
  <c r="X48"/>
  <c r="W48"/>
  <c r="U48"/>
  <c r="R48"/>
  <c r="Q48"/>
  <c r="AE48" s="1"/>
  <c r="N48"/>
  <c r="CX47"/>
  <c r="CW47"/>
  <c r="CV47"/>
  <c r="CU47"/>
  <c r="CT47"/>
  <c r="CS47"/>
  <c r="AW47"/>
  <c r="AV47"/>
  <c r="AZ47" s="1"/>
  <c r="AS47"/>
  <c r="AH47"/>
  <c r="AF47"/>
  <c r="AE47"/>
  <c r="AG47" s="1"/>
  <c r="AI47" s="1"/>
  <c r="AN47" s="1"/>
  <c r="AD47"/>
  <c r="AC47"/>
  <c r="AB47"/>
  <c r="Z47"/>
  <c r="Y47"/>
  <c r="X47"/>
  <c r="W47"/>
  <c r="U47"/>
  <c r="R47"/>
  <c r="Q47"/>
  <c r="N47"/>
  <c r="CX46"/>
  <c r="CW46"/>
  <c r="CV46"/>
  <c r="CU46"/>
  <c r="CT46"/>
  <c r="CS46"/>
  <c r="AZ46"/>
  <c r="AW46"/>
  <c r="AV46"/>
  <c r="AH46"/>
  <c r="AF46"/>
  <c r="AD46"/>
  <c r="AC46"/>
  <c r="AB46"/>
  <c r="Z46"/>
  <c r="Y46"/>
  <c r="AS46" s="1"/>
  <c r="X46"/>
  <c r="W46"/>
  <c r="U46"/>
  <c r="R46"/>
  <c r="Q46"/>
  <c r="AE46" s="1"/>
  <c r="N46"/>
  <c r="CX45"/>
  <c r="CW45"/>
  <c r="CV45"/>
  <c r="CU45"/>
  <c r="CT45"/>
  <c r="CS45"/>
  <c r="AW45"/>
  <c r="AV45"/>
  <c r="AZ45" s="1"/>
  <c r="AS45"/>
  <c r="AH45"/>
  <c r="AF45"/>
  <c r="AE45"/>
  <c r="AG45" s="1"/>
  <c r="AI45" s="1"/>
  <c r="AN45" s="1"/>
  <c r="AD45"/>
  <c r="AC45"/>
  <c r="AB45"/>
  <c r="Z45"/>
  <c r="Y45"/>
  <c r="X45"/>
  <c r="W45"/>
  <c r="U45"/>
  <c r="R45"/>
  <c r="Q45"/>
  <c r="N45"/>
  <c r="CX44"/>
  <c r="CW44"/>
  <c r="CV44"/>
  <c r="CU44"/>
  <c r="CT44"/>
  <c r="CS44"/>
  <c r="AZ44"/>
  <c r="AW44"/>
  <c r="AV44"/>
  <c r="AH44"/>
  <c r="AF44"/>
  <c r="AD44"/>
  <c r="AC44"/>
  <c r="AB44"/>
  <c r="Z44"/>
  <c r="Y44"/>
  <c r="AS44" s="1"/>
  <c r="X44"/>
  <c r="W44"/>
  <c r="U44"/>
  <c r="R44"/>
  <c r="Q44"/>
  <c r="AE44" s="1"/>
  <c r="N44"/>
  <c r="CX43"/>
  <c r="CW43"/>
  <c r="CV43"/>
  <c r="CU43"/>
  <c r="CT43"/>
  <c r="CS43"/>
  <c r="AW43"/>
  <c r="AV43"/>
  <c r="AZ43" s="1"/>
  <c r="AS43"/>
  <c r="AH43"/>
  <c r="AF43"/>
  <c r="AE43"/>
  <c r="AG43" s="1"/>
  <c r="AI43" s="1"/>
  <c r="AN43" s="1"/>
  <c r="AD43"/>
  <c r="AC43"/>
  <c r="AB43"/>
  <c r="Z43"/>
  <c r="Y43"/>
  <c r="X43"/>
  <c r="W43"/>
  <c r="U43"/>
  <c r="R43"/>
  <c r="Q43"/>
  <c r="N43"/>
  <c r="CX42"/>
  <c r="CW42"/>
  <c r="CV42"/>
  <c r="CU42"/>
  <c r="CT42"/>
  <c r="CS42"/>
  <c r="AZ42"/>
  <c r="AW42"/>
  <c r="AV42"/>
  <c r="AH42"/>
  <c r="AF42"/>
  <c r="AD42"/>
  <c r="AC42"/>
  <c r="AB42"/>
  <c r="Z42"/>
  <c r="Y42"/>
  <c r="AS42" s="1"/>
  <c r="X42"/>
  <c r="W42"/>
  <c r="U42"/>
  <c r="R42"/>
  <c r="Q42"/>
  <c r="AE42" s="1"/>
  <c r="N42"/>
  <c r="CX41"/>
  <c r="CW41"/>
  <c r="CV41"/>
  <c r="CU41"/>
  <c r="CT41"/>
  <c r="CS41"/>
  <c r="AW41"/>
  <c r="AV41"/>
  <c r="AZ41" s="1"/>
  <c r="AS41"/>
  <c r="AH41"/>
  <c r="AF41"/>
  <c r="AE41"/>
  <c r="AG41" s="1"/>
  <c r="AI41" s="1"/>
  <c r="AN41" s="1"/>
  <c r="AD41"/>
  <c r="AC41"/>
  <c r="AB41"/>
  <c r="Z41"/>
  <c r="Y41"/>
  <c r="X41"/>
  <c r="W41"/>
  <c r="U41"/>
  <c r="R41"/>
  <c r="Q41"/>
  <c r="N41"/>
  <c r="CX40"/>
  <c r="CW40"/>
  <c r="CV40"/>
  <c r="CU40"/>
  <c r="CS40"/>
  <c r="AZ40"/>
  <c r="AW40"/>
  <c r="AV40"/>
  <c r="AH40"/>
  <c r="AF40"/>
  <c r="AD40"/>
  <c r="AC40"/>
  <c r="AB40"/>
  <c r="Y40"/>
  <c r="AS40" s="1"/>
  <c r="X40"/>
  <c r="W40"/>
  <c r="U40"/>
  <c r="R40"/>
  <c r="Q40"/>
  <c r="AE40" s="1"/>
  <c r="N40"/>
  <c r="C40"/>
  <c r="Z40" s="1"/>
  <c r="CX39"/>
  <c r="CW39"/>
  <c r="CV39"/>
  <c r="CU39"/>
  <c r="CT39"/>
  <c r="CS39"/>
  <c r="AW39"/>
  <c r="AV39"/>
  <c r="AZ39" s="1"/>
  <c r="AS39"/>
  <c r="AH39"/>
  <c r="AF39"/>
  <c r="AD39"/>
  <c r="AC39"/>
  <c r="AB39"/>
  <c r="Y39"/>
  <c r="X39"/>
  <c r="W39"/>
  <c r="U39"/>
  <c r="R39"/>
  <c r="Q39"/>
  <c r="AE39" s="1"/>
  <c r="N39"/>
  <c r="C39"/>
  <c r="Z39" s="1"/>
  <c r="CX38"/>
  <c r="CW38"/>
  <c r="CV38"/>
  <c r="CU38"/>
  <c r="CT38"/>
  <c r="CS38"/>
  <c r="AW38"/>
  <c r="AV38"/>
  <c r="AZ38" s="1"/>
  <c r="AS38"/>
  <c r="AH38"/>
  <c r="AF38"/>
  <c r="AE38"/>
  <c r="AG38" s="1"/>
  <c r="AI38" s="1"/>
  <c r="AN38" s="1"/>
  <c r="AD38"/>
  <c r="AC38"/>
  <c r="AB38"/>
  <c r="Z38"/>
  <c r="Y38"/>
  <c r="X38"/>
  <c r="W38"/>
  <c r="U38"/>
  <c r="R38"/>
  <c r="Q38"/>
  <c r="N38"/>
  <c r="CX37"/>
  <c r="CW37"/>
  <c r="CV37"/>
  <c r="CU37"/>
  <c r="CT37"/>
  <c r="CS37"/>
  <c r="AZ37"/>
  <c r="AW37"/>
  <c r="AV37"/>
  <c r="AH37"/>
  <c r="AF37"/>
  <c r="AD37"/>
  <c r="AC37"/>
  <c r="AB37"/>
  <c r="Z37"/>
  <c r="Y37"/>
  <c r="AS37" s="1"/>
  <c r="X37"/>
  <c r="W37"/>
  <c r="U37"/>
  <c r="R37"/>
  <c r="Q37"/>
  <c r="AE37" s="1"/>
  <c r="N37"/>
  <c r="CX36"/>
  <c r="CW36"/>
  <c r="CV36"/>
  <c r="CU36"/>
  <c r="CT36"/>
  <c r="CS36"/>
  <c r="AW36"/>
  <c r="AV36"/>
  <c r="AZ36" s="1"/>
  <c r="AS36"/>
  <c r="AH36"/>
  <c r="AF36"/>
  <c r="AE36"/>
  <c r="AG36" s="1"/>
  <c r="AI36" s="1"/>
  <c r="AN36" s="1"/>
  <c r="AD36"/>
  <c r="AC36"/>
  <c r="AB36"/>
  <c r="Z36"/>
  <c r="Y36"/>
  <c r="X36"/>
  <c r="W36"/>
  <c r="U36"/>
  <c r="R36"/>
  <c r="Q36"/>
  <c r="N36"/>
  <c r="CX35"/>
  <c r="CW35"/>
  <c r="CV35"/>
  <c r="CU35"/>
  <c r="CS35"/>
  <c r="AZ35"/>
  <c r="AW35"/>
  <c r="AV35"/>
  <c r="AH35"/>
  <c r="AF35"/>
  <c r="AD35"/>
  <c r="AC35"/>
  <c r="AB35"/>
  <c r="Y35"/>
  <c r="AS35" s="1"/>
  <c r="X35"/>
  <c r="W35"/>
  <c r="U35"/>
  <c r="R35"/>
  <c r="Q35"/>
  <c r="AE35" s="1"/>
  <c r="N35"/>
  <c r="C35"/>
  <c r="Z35" s="1"/>
  <c r="CX34"/>
  <c r="CW34"/>
  <c r="CV34"/>
  <c r="CU34"/>
  <c r="CS34"/>
  <c r="AW34"/>
  <c r="AV34"/>
  <c r="AZ34" s="1"/>
  <c r="AT34"/>
  <c r="AU34" s="1"/>
  <c r="AS34"/>
  <c r="AH34"/>
  <c r="AI34" s="1"/>
  <c r="AN34" s="1"/>
  <c r="AG34"/>
  <c r="AF34"/>
  <c r="AE34"/>
  <c r="AD34"/>
  <c r="AC34"/>
  <c r="AB34"/>
  <c r="Y34"/>
  <c r="X34"/>
  <c r="W34"/>
  <c r="U34"/>
  <c r="R34"/>
  <c r="N34"/>
  <c r="C34"/>
  <c r="CT34" s="1"/>
  <c r="CX33"/>
  <c r="CW33"/>
  <c r="CV33"/>
  <c r="CU33"/>
  <c r="CS33"/>
  <c r="AZ33"/>
  <c r="AW33"/>
  <c r="AV33"/>
  <c r="AH33"/>
  <c r="AF33"/>
  <c r="AE33"/>
  <c r="AT33" s="1"/>
  <c r="AU33" s="1"/>
  <c r="AD33"/>
  <c r="AC33"/>
  <c r="AB33"/>
  <c r="Z33"/>
  <c r="Y33"/>
  <c r="AS33" s="1"/>
  <c r="X33"/>
  <c r="W33"/>
  <c r="U33"/>
  <c r="R33"/>
  <c r="N33"/>
  <c r="C33"/>
  <c r="CT33" s="1"/>
  <c r="CX32"/>
  <c r="CW32"/>
  <c r="CV32"/>
  <c r="CU32"/>
  <c r="CT32"/>
  <c r="CS32"/>
  <c r="AW32"/>
  <c r="AV32"/>
  <c r="AZ32" s="1"/>
  <c r="AS32"/>
  <c r="AH32"/>
  <c r="AF32"/>
  <c r="AD32"/>
  <c r="AC32"/>
  <c r="AB32"/>
  <c r="Y32"/>
  <c r="X32"/>
  <c r="W32"/>
  <c r="U32"/>
  <c r="R32"/>
  <c r="Q32"/>
  <c r="AE32" s="1"/>
  <c r="N32"/>
  <c r="C32"/>
  <c r="Z32" s="1"/>
  <c r="CX31"/>
  <c r="CW31"/>
  <c r="CV31"/>
  <c r="CU31"/>
  <c r="CT31"/>
  <c r="CS31"/>
  <c r="AW31"/>
  <c r="AV31"/>
  <c r="AZ31" s="1"/>
  <c r="AS31"/>
  <c r="AR31"/>
  <c r="AO31" s="1"/>
  <c r="AH31"/>
  <c r="AF31"/>
  <c r="AE31"/>
  <c r="AG31" s="1"/>
  <c r="AI31" s="1"/>
  <c r="AN31" s="1"/>
  <c r="AD31"/>
  <c r="AC31"/>
  <c r="AB31"/>
  <c r="Y31"/>
  <c r="X31"/>
  <c r="W31"/>
  <c r="U31"/>
  <c r="R31"/>
  <c r="Q31"/>
  <c r="N31"/>
  <c r="C31"/>
  <c r="Z31" s="1"/>
  <c r="CX30"/>
  <c r="CW30"/>
  <c r="CV30"/>
  <c r="CU30"/>
  <c r="CS30"/>
  <c r="AZ30"/>
  <c r="AW30"/>
  <c r="AV30"/>
  <c r="AH30"/>
  <c r="AF30"/>
  <c r="AE30"/>
  <c r="AT30" s="1"/>
  <c r="AU30" s="1"/>
  <c r="AD30"/>
  <c r="AC30"/>
  <c r="AB30"/>
  <c r="Y30"/>
  <c r="AS30" s="1"/>
  <c r="X30"/>
  <c r="W30"/>
  <c r="U30"/>
  <c r="R30"/>
  <c r="Q30"/>
  <c r="N30"/>
  <c r="C30"/>
  <c r="Z30" s="1"/>
  <c r="CX29"/>
  <c r="CW29"/>
  <c r="CV29"/>
  <c r="CU29"/>
  <c r="CS29"/>
  <c r="AZ29"/>
  <c r="AW29"/>
  <c r="AV29"/>
  <c r="AH29"/>
  <c r="AF29"/>
  <c r="AD29"/>
  <c r="AC29"/>
  <c r="AB29"/>
  <c r="Y29"/>
  <c r="AS29" s="1"/>
  <c r="X29"/>
  <c r="W29"/>
  <c r="U29"/>
  <c r="R29"/>
  <c r="Q29"/>
  <c r="AE29" s="1"/>
  <c r="N29"/>
  <c r="C29"/>
  <c r="Z29" s="1"/>
  <c r="CX28"/>
  <c r="CW28"/>
  <c r="CV28"/>
  <c r="CU28"/>
  <c r="CT28"/>
  <c r="CS28"/>
  <c r="AW28"/>
  <c r="AV28"/>
  <c r="AZ28" s="1"/>
  <c r="AS28"/>
  <c r="AH28"/>
  <c r="AF28"/>
  <c r="AD28"/>
  <c r="AC28"/>
  <c r="AB28"/>
  <c r="Y28"/>
  <c r="X28"/>
  <c r="W28"/>
  <c r="U28"/>
  <c r="R28"/>
  <c r="Q28"/>
  <c r="AE28" s="1"/>
  <c r="N28"/>
  <c r="C28"/>
  <c r="Z28" s="1"/>
  <c r="CX27"/>
  <c r="CW27"/>
  <c r="CV27"/>
  <c r="CU27"/>
  <c r="CT27"/>
  <c r="CS27"/>
  <c r="AW27"/>
  <c r="AV27"/>
  <c r="AZ27" s="1"/>
  <c r="AS27"/>
  <c r="AR27"/>
  <c r="AO27" s="1"/>
  <c r="AH27"/>
  <c r="AF27"/>
  <c r="AE27"/>
  <c r="AG27" s="1"/>
  <c r="AI27" s="1"/>
  <c r="AN27" s="1"/>
  <c r="AD27"/>
  <c r="AC27"/>
  <c r="AB27"/>
  <c r="Y27"/>
  <c r="X27"/>
  <c r="W27"/>
  <c r="U27"/>
  <c r="R27"/>
  <c r="Q27"/>
  <c r="N27"/>
  <c r="C27"/>
  <c r="Z27" s="1"/>
  <c r="CX26"/>
  <c r="CW26"/>
  <c r="CV26"/>
  <c r="CU26"/>
  <c r="CS26"/>
  <c r="AZ26"/>
  <c r="AW26"/>
  <c r="AV26"/>
  <c r="AH26"/>
  <c r="AF26"/>
  <c r="AE26"/>
  <c r="AT26" s="1"/>
  <c r="AU26" s="1"/>
  <c r="AD26"/>
  <c r="AC26"/>
  <c r="AB26"/>
  <c r="Y26"/>
  <c r="AS26" s="1"/>
  <c r="X26"/>
  <c r="W26"/>
  <c r="U26"/>
  <c r="R26"/>
  <c r="Q26"/>
  <c r="N26"/>
  <c r="C26"/>
  <c r="Z26" s="1"/>
  <c r="CX25"/>
  <c r="CW25"/>
  <c r="CV25"/>
  <c r="CU25"/>
  <c r="CS25"/>
  <c r="AZ25"/>
  <c r="AW25"/>
  <c r="AV25"/>
  <c r="AT25"/>
  <c r="AU25" s="1"/>
  <c r="AH25"/>
  <c r="AI25" s="1"/>
  <c r="AN25" s="1"/>
  <c r="AG25"/>
  <c r="AF25"/>
  <c r="AE25"/>
  <c r="AD25"/>
  <c r="AC25"/>
  <c r="AB25"/>
  <c r="Z25"/>
  <c r="Y25"/>
  <c r="AS25" s="1"/>
  <c r="X25"/>
  <c r="W25"/>
  <c r="U25"/>
  <c r="R25"/>
  <c r="N25"/>
  <c r="C25"/>
  <c r="CT25" s="1"/>
  <c r="CX24"/>
  <c r="CW24"/>
  <c r="CV24"/>
  <c r="CU24"/>
  <c r="CT24"/>
  <c r="CS24"/>
  <c r="AW24"/>
  <c r="AV24"/>
  <c r="AZ24" s="1"/>
  <c r="AS24"/>
  <c r="AR24"/>
  <c r="AO24" s="1"/>
  <c r="AH24"/>
  <c r="AF24"/>
  <c r="AE24"/>
  <c r="AG24" s="1"/>
  <c r="AI24" s="1"/>
  <c r="AN24" s="1"/>
  <c r="AD24"/>
  <c r="AC24"/>
  <c r="AB24"/>
  <c r="Y24"/>
  <c r="X24"/>
  <c r="W24"/>
  <c r="U24"/>
  <c r="R24"/>
  <c r="Q24"/>
  <c r="N24"/>
  <c r="C24"/>
  <c r="Z24" s="1"/>
  <c r="CX23"/>
  <c r="CW23"/>
  <c r="CV23"/>
  <c r="CU23"/>
  <c r="CS23"/>
  <c r="AZ23"/>
  <c r="AW23"/>
  <c r="AV23"/>
  <c r="AH23"/>
  <c r="AF23"/>
  <c r="AE23"/>
  <c r="AT23" s="1"/>
  <c r="AU23" s="1"/>
  <c r="AD23"/>
  <c r="AC23"/>
  <c r="AB23"/>
  <c r="Y23"/>
  <c r="AS23" s="1"/>
  <c r="X23"/>
  <c r="W23"/>
  <c r="U23"/>
  <c r="R23"/>
  <c r="Q23"/>
  <c r="N23"/>
  <c r="C23"/>
  <c r="Z23" s="1"/>
  <c r="CX22"/>
  <c r="CW22"/>
  <c r="CV22"/>
  <c r="CU22"/>
  <c r="CS22"/>
  <c r="AZ22"/>
  <c r="AW22"/>
  <c r="AV22"/>
  <c r="AH22"/>
  <c r="AF22"/>
  <c r="AD22"/>
  <c r="AC22"/>
  <c r="AB22"/>
  <c r="Y22"/>
  <c r="AS22" s="1"/>
  <c r="X22"/>
  <c r="W22"/>
  <c r="U22"/>
  <c r="R22"/>
  <c r="Q22"/>
  <c r="AE22" s="1"/>
  <c r="N22"/>
  <c r="C22"/>
  <c r="Z22" s="1"/>
  <c r="CX21"/>
  <c r="CW21"/>
  <c r="CV21"/>
  <c r="CU21"/>
  <c r="CT21"/>
  <c r="CS21"/>
  <c r="AW21"/>
  <c r="AV21"/>
  <c r="AZ21" s="1"/>
  <c r="AS21"/>
  <c r="AR21"/>
  <c r="AO21"/>
  <c r="AH21"/>
  <c r="AF21"/>
  <c r="AD21"/>
  <c r="AC21"/>
  <c r="AB21"/>
  <c r="Y21"/>
  <c r="X21"/>
  <c r="W21"/>
  <c r="U21"/>
  <c r="R21"/>
  <c r="Q21"/>
  <c r="AE21" s="1"/>
  <c r="N21"/>
  <c r="C21"/>
  <c r="Z21" s="1"/>
  <c r="CX20"/>
  <c r="CW20"/>
  <c r="CV20"/>
  <c r="CU20"/>
  <c r="CT20"/>
  <c r="CS20"/>
  <c r="AW20"/>
  <c r="AV20"/>
  <c r="AZ20" s="1"/>
  <c r="AS20"/>
  <c r="AR20"/>
  <c r="AO20" s="1"/>
  <c r="AH20"/>
  <c r="AF20"/>
  <c r="AE20"/>
  <c r="AG20" s="1"/>
  <c r="AI20" s="1"/>
  <c r="AN20" s="1"/>
  <c r="AD20"/>
  <c r="AC20"/>
  <c r="AB20"/>
  <c r="Y20"/>
  <c r="X20"/>
  <c r="W20"/>
  <c r="U20"/>
  <c r="R20"/>
  <c r="Q20"/>
  <c r="N20"/>
  <c r="C20"/>
  <c r="Z20" s="1"/>
  <c r="CX19"/>
  <c r="CW19"/>
  <c r="CV19"/>
  <c r="CU19"/>
  <c r="CT19"/>
  <c r="CS19"/>
  <c r="AZ19"/>
  <c r="AW19"/>
  <c r="AV19"/>
  <c r="AH19"/>
  <c r="AF19"/>
  <c r="AE19"/>
  <c r="AT19" s="1"/>
  <c r="AU19" s="1"/>
  <c r="AD19"/>
  <c r="AC19"/>
  <c r="AB19"/>
  <c r="Z19"/>
  <c r="Y19"/>
  <c r="AS19" s="1"/>
  <c r="X19"/>
  <c r="W19"/>
  <c r="U19"/>
  <c r="R19"/>
  <c r="Q19"/>
  <c r="N19"/>
  <c r="CX18"/>
  <c r="CW18"/>
  <c r="CV18"/>
  <c r="CU18"/>
  <c r="CT18"/>
  <c r="CS18"/>
  <c r="AW18"/>
  <c r="AV18"/>
  <c r="AZ18" s="1"/>
  <c r="AS18"/>
  <c r="AR18"/>
  <c r="AO18"/>
  <c r="AH18"/>
  <c r="AF18"/>
  <c r="AD18"/>
  <c r="AC18"/>
  <c r="AB18"/>
  <c r="Y18"/>
  <c r="X18"/>
  <c r="W18"/>
  <c r="U18"/>
  <c r="R18"/>
  <c r="Q18"/>
  <c r="AE18" s="1"/>
  <c r="N18"/>
  <c r="C18"/>
  <c r="Z18" s="1"/>
  <c r="CX17"/>
  <c r="CW17"/>
  <c r="CV17"/>
  <c r="CU17"/>
  <c r="CT17"/>
  <c r="CS17"/>
  <c r="AW17"/>
  <c r="AV17"/>
  <c r="AZ17" s="1"/>
  <c r="AS17"/>
  <c r="AR17"/>
  <c r="AO17" s="1"/>
  <c r="AH17"/>
  <c r="AF17"/>
  <c r="AE17"/>
  <c r="AG17" s="1"/>
  <c r="AI17" s="1"/>
  <c r="AN17" s="1"/>
  <c r="AD17"/>
  <c r="AC17"/>
  <c r="AB17"/>
  <c r="Y17"/>
  <c r="X17"/>
  <c r="W17"/>
  <c r="U17"/>
  <c r="R17"/>
  <c r="Q17"/>
  <c r="N17"/>
  <c r="C17"/>
  <c r="Z17" s="1"/>
  <c r="CX16"/>
  <c r="CW16"/>
  <c r="CV16"/>
  <c r="CU16"/>
  <c r="CS16"/>
  <c r="AZ16"/>
  <c r="AW16"/>
  <c r="AV16"/>
  <c r="AH16"/>
  <c r="AF16"/>
  <c r="AE16"/>
  <c r="AT16" s="1"/>
  <c r="AU16" s="1"/>
  <c r="AD16"/>
  <c r="AC16"/>
  <c r="AB16"/>
  <c r="Y16"/>
  <c r="AS16" s="1"/>
  <c r="X16"/>
  <c r="W16"/>
  <c r="U16"/>
  <c r="R16"/>
  <c r="Q16"/>
  <c r="N16"/>
  <c r="C16"/>
  <c r="Z16" s="1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CX15"/>
  <c r="CW15"/>
  <c r="CV15"/>
  <c r="CU15"/>
  <c r="CS15"/>
  <c r="AZ15"/>
  <c r="AW15"/>
  <c r="AV15"/>
  <c r="AH15"/>
  <c r="AF15"/>
  <c r="AD15"/>
  <c r="AC15"/>
  <c r="AB15"/>
  <c r="Y15"/>
  <c r="AS15" s="1"/>
  <c r="X15"/>
  <c r="W15"/>
  <c r="U15"/>
  <c r="R15"/>
  <c r="Q15"/>
  <c r="AE15" s="1"/>
  <c r="N15"/>
  <c r="C15"/>
  <c r="Z15" s="1"/>
  <c r="AI14"/>
  <c r="AH14"/>
  <c r="Z14"/>
  <c r="AA14" s="1"/>
  <c r="AC14" s="1"/>
  <c r="Y14"/>
  <c r="CR7"/>
  <c r="AR7"/>
  <c r="AR50" s="1"/>
  <c r="AO50" s="1"/>
  <c r="AG29" l="1"/>
  <c r="AI29" s="1"/>
  <c r="AN29" s="1"/>
  <c r="AT29"/>
  <c r="AU29" s="1"/>
  <c r="AP31"/>
  <c r="AQ31" s="1"/>
  <c r="AG42"/>
  <c r="AT42"/>
  <c r="AU42" s="1"/>
  <c r="AG50"/>
  <c r="AT50"/>
  <c r="AU50" s="1"/>
  <c r="AI15"/>
  <c r="AI37"/>
  <c r="AN37" s="1"/>
  <c r="AP17"/>
  <c r="AQ17" s="1"/>
  <c r="AQ27"/>
  <c r="AP27"/>
  <c r="AG32"/>
  <c r="AT32"/>
  <c r="AU32" s="1"/>
  <c r="AG39"/>
  <c r="AT39"/>
  <c r="AU39" s="1"/>
  <c r="AP41"/>
  <c r="AQ41" s="1"/>
  <c r="AG48"/>
  <c r="AI48" s="1"/>
  <c r="AN48" s="1"/>
  <c r="AT48"/>
  <c r="AU48" s="1"/>
  <c r="AP49"/>
  <c r="AQ49" s="1"/>
  <c r="AI40"/>
  <c r="AN40" s="1"/>
  <c r="AI42"/>
  <c r="AN42" s="1"/>
  <c r="AI50"/>
  <c r="AN50" s="1"/>
  <c r="AG15"/>
  <c r="AT15"/>
  <c r="AG18"/>
  <c r="AI18" s="1"/>
  <c r="AN18" s="1"/>
  <c r="AT18"/>
  <c r="AU18" s="1"/>
  <c r="AP20"/>
  <c r="AQ20" s="1"/>
  <c r="AG28"/>
  <c r="AI28" s="1"/>
  <c r="AN28" s="1"/>
  <c r="AT28"/>
  <c r="AU28" s="1"/>
  <c r="AG35"/>
  <c r="AI35" s="1"/>
  <c r="AN35" s="1"/>
  <c r="AT35"/>
  <c r="AU35" s="1"/>
  <c r="AG46"/>
  <c r="AT46"/>
  <c r="AU46" s="1"/>
  <c r="AQ47"/>
  <c r="AP47"/>
  <c r="AG51"/>
  <c r="AI51" s="1"/>
  <c r="AN51" s="1"/>
  <c r="AT51"/>
  <c r="AU51" s="1"/>
  <c r="AT54"/>
  <c r="AU54" s="1"/>
  <c r="AG54"/>
  <c r="AI54" s="1"/>
  <c r="AN54" s="1"/>
  <c r="AG21"/>
  <c r="AI21" s="1"/>
  <c r="AN21" s="1"/>
  <c r="AT21"/>
  <c r="AU21" s="1"/>
  <c r="AG22"/>
  <c r="AI22" s="1"/>
  <c r="AN22" s="1"/>
  <c r="AT22"/>
  <c r="AU22" s="1"/>
  <c r="AQ24"/>
  <c r="AP24"/>
  <c r="AG37"/>
  <c r="AT37"/>
  <c r="AU37" s="1"/>
  <c r="AQ38"/>
  <c r="AP38"/>
  <c r="AG40"/>
  <c r="AT40"/>
  <c r="AU40" s="1"/>
  <c r="AG44"/>
  <c r="AI44" s="1"/>
  <c r="AN44" s="1"/>
  <c r="AT44"/>
  <c r="AU44" s="1"/>
  <c r="AI32"/>
  <c r="AN32" s="1"/>
  <c r="AI39"/>
  <c r="AN39" s="1"/>
  <c r="AI46"/>
  <c r="AN46" s="1"/>
  <c r="AG65"/>
  <c r="AI65" s="1"/>
  <c r="AN65" s="1"/>
  <c r="AT65"/>
  <c r="AU65" s="1"/>
  <c r="AB128"/>
  <c r="AR15"/>
  <c r="AO15" s="1"/>
  <c r="AV128"/>
  <c r="CT15"/>
  <c r="CX128"/>
  <c r="AG16"/>
  <c r="AI16" s="1"/>
  <c r="AN16" s="1"/>
  <c r="AT17"/>
  <c r="AU17" s="1"/>
  <c r="AG19"/>
  <c r="AI19" s="1"/>
  <c r="AN19" s="1"/>
  <c r="AT20"/>
  <c r="AU20" s="1"/>
  <c r="AR22"/>
  <c r="AO22" s="1"/>
  <c r="CT22"/>
  <c r="AG23"/>
  <c r="AI23" s="1"/>
  <c r="AN23" s="1"/>
  <c r="AT24"/>
  <c r="AU24" s="1"/>
  <c r="AR25"/>
  <c r="AO25" s="1"/>
  <c r="AP25" s="1"/>
  <c r="AQ25" s="1"/>
  <c r="AG26"/>
  <c r="AI26" s="1"/>
  <c r="AN26" s="1"/>
  <c r="AT27"/>
  <c r="AU27" s="1"/>
  <c r="AR29"/>
  <c r="AO29" s="1"/>
  <c r="CT29"/>
  <c r="AG30"/>
  <c r="AI30" s="1"/>
  <c r="AN30" s="1"/>
  <c r="AT31"/>
  <c r="AU31" s="1"/>
  <c r="AG33"/>
  <c r="AI33" s="1"/>
  <c r="AN33" s="1"/>
  <c r="Z34"/>
  <c r="AR35"/>
  <c r="AO35" s="1"/>
  <c r="CT35"/>
  <c r="AT36"/>
  <c r="AU36" s="1"/>
  <c r="AR37"/>
  <c r="AO37" s="1"/>
  <c r="AT38"/>
  <c r="AU38" s="1"/>
  <c r="AR40"/>
  <c r="AO40" s="1"/>
  <c r="CT40"/>
  <c r="AT41"/>
  <c r="AU41" s="1"/>
  <c r="AR42"/>
  <c r="AO42" s="1"/>
  <c r="AT43"/>
  <c r="AU43" s="1"/>
  <c r="AR44"/>
  <c r="AO44" s="1"/>
  <c r="AT45"/>
  <c r="AU45" s="1"/>
  <c r="AR46"/>
  <c r="AO46" s="1"/>
  <c r="AT47"/>
  <c r="AU47" s="1"/>
  <c r="AR48"/>
  <c r="AO48" s="1"/>
  <c r="AT49"/>
  <c r="AU49" s="1"/>
  <c r="AG52"/>
  <c r="AI52" s="1"/>
  <c r="AN52" s="1"/>
  <c r="AG53"/>
  <c r="AI53" s="1"/>
  <c r="AN53" s="1"/>
  <c r="AG56"/>
  <c r="AI56" s="1"/>
  <c r="AN56" s="1"/>
  <c r="AI84"/>
  <c r="AN84" s="1"/>
  <c r="AI88"/>
  <c r="AN88" s="1"/>
  <c r="AR110"/>
  <c r="AO110" s="1"/>
  <c r="AP110" s="1"/>
  <c r="AQ110" s="1"/>
  <c r="AR89"/>
  <c r="AO89" s="1"/>
  <c r="AR85"/>
  <c r="AO85" s="1"/>
  <c r="AR123"/>
  <c r="AO123" s="1"/>
  <c r="AP123" s="1"/>
  <c r="AQ123" s="1"/>
  <c r="AR122"/>
  <c r="AO122" s="1"/>
  <c r="AR121"/>
  <c r="AO121" s="1"/>
  <c r="AR120"/>
  <c r="AO120" s="1"/>
  <c r="AP120" s="1"/>
  <c r="AQ120" s="1"/>
  <c r="AR119"/>
  <c r="AO119" s="1"/>
  <c r="AR118"/>
  <c r="AO118" s="1"/>
  <c r="AR117"/>
  <c r="AO117" s="1"/>
  <c r="AR116"/>
  <c r="AO116" s="1"/>
  <c r="AR115"/>
  <c r="AO115" s="1"/>
  <c r="AR113"/>
  <c r="AO113" s="1"/>
  <c r="AR111"/>
  <c r="AO111" s="1"/>
  <c r="AR107"/>
  <c r="AO107" s="1"/>
  <c r="AR105"/>
  <c r="AO105" s="1"/>
  <c r="AR103"/>
  <c r="AO103" s="1"/>
  <c r="AR101"/>
  <c r="AO101" s="1"/>
  <c r="AR99"/>
  <c r="AO99" s="1"/>
  <c r="AR97"/>
  <c r="AO97" s="1"/>
  <c r="AR95"/>
  <c r="AO95" s="1"/>
  <c r="AR93"/>
  <c r="AO93" s="1"/>
  <c r="AR91"/>
  <c r="AO91" s="1"/>
  <c r="AR88"/>
  <c r="AO88" s="1"/>
  <c r="AR84"/>
  <c r="AO84" s="1"/>
  <c r="AR81"/>
  <c r="AO81" s="1"/>
  <c r="AR79"/>
  <c r="AO79" s="1"/>
  <c r="AR77"/>
  <c r="AO77" s="1"/>
  <c r="AR75"/>
  <c r="AO75" s="1"/>
  <c r="AR73"/>
  <c r="AO73" s="1"/>
  <c r="AR71"/>
  <c r="AO71" s="1"/>
  <c r="AR69"/>
  <c r="AO69" s="1"/>
  <c r="AR67"/>
  <c r="AO67" s="1"/>
  <c r="AR65"/>
  <c r="AO65" s="1"/>
  <c r="AR63"/>
  <c r="AO63" s="1"/>
  <c r="AR61"/>
  <c r="AO61" s="1"/>
  <c r="AR59"/>
  <c r="AO59" s="1"/>
  <c r="AR57"/>
  <c r="AO57" s="1"/>
  <c r="AR55"/>
  <c r="AO55" s="1"/>
  <c r="AR53"/>
  <c r="AO53" s="1"/>
  <c r="AR125"/>
  <c r="AO125" s="1"/>
  <c r="AR109"/>
  <c r="AO109" s="1"/>
  <c r="AR87"/>
  <c r="AO87" s="1"/>
  <c r="AR83"/>
  <c r="AO83" s="1"/>
  <c r="AR124"/>
  <c r="AO124" s="1"/>
  <c r="AR114"/>
  <c r="AO114" s="1"/>
  <c r="AR112"/>
  <c r="AO112" s="1"/>
  <c r="AR108"/>
  <c r="AO108" s="1"/>
  <c r="AP108" s="1"/>
  <c r="AQ108" s="1"/>
  <c r="AR106"/>
  <c r="AO106" s="1"/>
  <c r="AP106" s="1"/>
  <c r="AQ106" s="1"/>
  <c r="AR104"/>
  <c r="AO104" s="1"/>
  <c r="AP104" s="1"/>
  <c r="AQ104" s="1"/>
  <c r="AR102"/>
  <c r="AO102" s="1"/>
  <c r="AR100"/>
  <c r="AO100" s="1"/>
  <c r="AP100" s="1"/>
  <c r="AQ100" s="1"/>
  <c r="AR98"/>
  <c r="AO98" s="1"/>
  <c r="AP98" s="1"/>
  <c r="AQ98" s="1"/>
  <c r="AR96"/>
  <c r="AO96" s="1"/>
  <c r="AP96" s="1"/>
  <c r="AQ96" s="1"/>
  <c r="AR94"/>
  <c r="AO94" s="1"/>
  <c r="AR92"/>
  <c r="AO92" s="1"/>
  <c r="AP92" s="1"/>
  <c r="AQ92" s="1"/>
  <c r="AR90"/>
  <c r="AO90" s="1"/>
  <c r="AR86"/>
  <c r="AO86" s="1"/>
  <c r="AR82"/>
  <c r="AO82" s="1"/>
  <c r="AP82" s="1"/>
  <c r="AQ82" s="1"/>
  <c r="AR80"/>
  <c r="AO80" s="1"/>
  <c r="AP80" s="1"/>
  <c r="AQ80" s="1"/>
  <c r="AR78"/>
  <c r="AO78" s="1"/>
  <c r="AP78" s="1"/>
  <c r="AQ78" s="1"/>
  <c r="AR76"/>
  <c r="AO76" s="1"/>
  <c r="AR74"/>
  <c r="AO74" s="1"/>
  <c r="AP74" s="1"/>
  <c r="AQ74" s="1"/>
  <c r="AR72"/>
  <c r="AO72" s="1"/>
  <c r="AP72" s="1"/>
  <c r="AQ72" s="1"/>
  <c r="AR70"/>
  <c r="AO70" s="1"/>
  <c r="AP70" s="1"/>
  <c r="AQ70" s="1"/>
  <c r="AR68"/>
  <c r="AO68" s="1"/>
  <c r="AR66"/>
  <c r="AO66" s="1"/>
  <c r="AP66" s="1"/>
  <c r="AQ66" s="1"/>
  <c r="AR64"/>
  <c r="AO64" s="1"/>
  <c r="AP64" s="1"/>
  <c r="AQ64" s="1"/>
  <c r="AR62"/>
  <c r="AO62" s="1"/>
  <c r="AP62" s="1"/>
  <c r="AQ62" s="1"/>
  <c r="AR60"/>
  <c r="AO60" s="1"/>
  <c r="AR58"/>
  <c r="AO58" s="1"/>
  <c r="AR56"/>
  <c r="AO56" s="1"/>
  <c r="AR54"/>
  <c r="AO54" s="1"/>
  <c r="AR52"/>
  <c r="AO52" s="1"/>
  <c r="AP68"/>
  <c r="AQ68"/>
  <c r="AG71"/>
  <c r="AI71" s="1"/>
  <c r="AN71" s="1"/>
  <c r="AT71"/>
  <c r="AU71" s="1"/>
  <c r="AG75"/>
  <c r="AI75" s="1"/>
  <c r="AN75" s="1"/>
  <c r="AT75"/>
  <c r="AU75" s="1"/>
  <c r="AP76"/>
  <c r="AQ76"/>
  <c r="AG79"/>
  <c r="AI79" s="1"/>
  <c r="AN79" s="1"/>
  <c r="AT79"/>
  <c r="AU79" s="1"/>
  <c r="AT83"/>
  <c r="AU83" s="1"/>
  <c r="AG83"/>
  <c r="AT87"/>
  <c r="AU87" s="1"/>
  <c r="AG87"/>
  <c r="AG91"/>
  <c r="AI91" s="1"/>
  <c r="AN91" s="1"/>
  <c r="AT91"/>
  <c r="AU91" s="1"/>
  <c r="AG95"/>
  <c r="AI95" s="1"/>
  <c r="AN95" s="1"/>
  <c r="AT95"/>
  <c r="AU95" s="1"/>
  <c r="AG99"/>
  <c r="AI99" s="1"/>
  <c r="AN99" s="1"/>
  <c r="AT99"/>
  <c r="AU99" s="1"/>
  <c r="AG103"/>
  <c r="AT103"/>
  <c r="AU103" s="1"/>
  <c r="AG111"/>
  <c r="AT111"/>
  <c r="AU111" s="1"/>
  <c r="U128"/>
  <c r="AR16"/>
  <c r="AO16" s="1"/>
  <c r="CT16"/>
  <c r="AR19"/>
  <c r="AO19" s="1"/>
  <c r="AR23"/>
  <c r="AO23" s="1"/>
  <c r="CT23"/>
  <c r="AR26"/>
  <c r="AO26" s="1"/>
  <c r="CT26"/>
  <c r="AR30"/>
  <c r="AO30" s="1"/>
  <c r="CT30"/>
  <c r="AR33"/>
  <c r="AO33" s="1"/>
  <c r="AG55"/>
  <c r="AI55" s="1"/>
  <c r="AN55" s="1"/>
  <c r="AI124"/>
  <c r="AN124" s="1"/>
  <c r="AG63"/>
  <c r="AI63" s="1"/>
  <c r="AN63" s="1"/>
  <c r="AT63"/>
  <c r="AU63" s="1"/>
  <c r="AG67"/>
  <c r="AI67" s="1"/>
  <c r="AN67" s="1"/>
  <c r="AT67"/>
  <c r="AU67" s="1"/>
  <c r="AT86"/>
  <c r="AU86" s="1"/>
  <c r="AG86"/>
  <c r="AK86" s="1"/>
  <c r="AT90"/>
  <c r="AU90" s="1"/>
  <c r="AG90"/>
  <c r="AK90" s="1"/>
  <c r="AP94"/>
  <c r="AQ94" s="1"/>
  <c r="AP102"/>
  <c r="AQ102" s="1"/>
  <c r="AP112"/>
  <c r="AQ112" s="1"/>
  <c r="AG113"/>
  <c r="AT113"/>
  <c r="AU113" s="1"/>
  <c r="AP114"/>
  <c r="AQ114" s="1"/>
  <c r="AG115"/>
  <c r="AT115"/>
  <c r="AU115" s="1"/>
  <c r="AG116"/>
  <c r="AI116" s="1"/>
  <c r="AN116" s="1"/>
  <c r="AT116"/>
  <c r="AU116" s="1"/>
  <c r="AG117"/>
  <c r="AT117"/>
  <c r="AU117" s="1"/>
  <c r="AG118"/>
  <c r="AI118" s="1"/>
  <c r="AN118" s="1"/>
  <c r="AT118"/>
  <c r="AU118" s="1"/>
  <c r="AG119"/>
  <c r="AT119"/>
  <c r="AU119" s="1"/>
  <c r="AQ122"/>
  <c r="AP122"/>
  <c r="AG124"/>
  <c r="AT124"/>
  <c r="AU124" s="1"/>
  <c r="AZ128"/>
  <c r="AR36"/>
  <c r="AO36" s="1"/>
  <c r="AP36" s="1"/>
  <c r="AQ36" s="1"/>
  <c r="AR38"/>
  <c r="AO38" s="1"/>
  <c r="AR41"/>
  <c r="AO41" s="1"/>
  <c r="AR43"/>
  <c r="AO43" s="1"/>
  <c r="AP43" s="1"/>
  <c r="AQ43" s="1"/>
  <c r="AR45"/>
  <c r="AO45" s="1"/>
  <c r="AP45" s="1"/>
  <c r="AQ45" s="1"/>
  <c r="AR47"/>
  <c r="AO47" s="1"/>
  <c r="AR49"/>
  <c r="AO49" s="1"/>
  <c r="AI103"/>
  <c r="AN103" s="1"/>
  <c r="AG58"/>
  <c r="AI58" s="1"/>
  <c r="AN58" s="1"/>
  <c r="AT58"/>
  <c r="AU58" s="1"/>
  <c r="AG60"/>
  <c r="AI60" s="1"/>
  <c r="AN60" s="1"/>
  <c r="AT60"/>
  <c r="AU60" s="1"/>
  <c r="AG69"/>
  <c r="AI69" s="1"/>
  <c r="AN69" s="1"/>
  <c r="AT69"/>
  <c r="AU69" s="1"/>
  <c r="AG73"/>
  <c r="AI73" s="1"/>
  <c r="AN73" s="1"/>
  <c r="AT73"/>
  <c r="AU73" s="1"/>
  <c r="AG77"/>
  <c r="AI77" s="1"/>
  <c r="AN77" s="1"/>
  <c r="AT77"/>
  <c r="AU77" s="1"/>
  <c r="AG81"/>
  <c r="AI81" s="1"/>
  <c r="AN81" s="1"/>
  <c r="AT81"/>
  <c r="AU81" s="1"/>
  <c r="AI85"/>
  <c r="AK85"/>
  <c r="AI89"/>
  <c r="AN89" s="1"/>
  <c r="AK89"/>
  <c r="AG93"/>
  <c r="AI93" s="1"/>
  <c r="AN93" s="1"/>
  <c r="AT93"/>
  <c r="AU93" s="1"/>
  <c r="AG97"/>
  <c r="AI97" s="1"/>
  <c r="AN97" s="1"/>
  <c r="AT97"/>
  <c r="AU97" s="1"/>
  <c r="AG101"/>
  <c r="AI101" s="1"/>
  <c r="AN101" s="1"/>
  <c r="AT101"/>
  <c r="AU101" s="1"/>
  <c r="AG105"/>
  <c r="AI105" s="1"/>
  <c r="AN105" s="1"/>
  <c r="AT105"/>
  <c r="AU105" s="1"/>
  <c r="AG107"/>
  <c r="AI107" s="1"/>
  <c r="AN107" s="1"/>
  <c r="AT107"/>
  <c r="AU107" s="1"/>
  <c r="AP109"/>
  <c r="AQ109" s="1"/>
  <c r="AP121"/>
  <c r="AQ121" s="1"/>
  <c r="AT125"/>
  <c r="AU125" s="1"/>
  <c r="AG125"/>
  <c r="AI125" s="1"/>
  <c r="AN125" s="1"/>
  <c r="AR28"/>
  <c r="AO28" s="1"/>
  <c r="AR32"/>
  <c r="AO32" s="1"/>
  <c r="AR34"/>
  <c r="AO34" s="1"/>
  <c r="AP34" s="1"/>
  <c r="AQ34" s="1"/>
  <c r="AR39"/>
  <c r="AO39" s="1"/>
  <c r="AR51"/>
  <c r="AO51" s="1"/>
  <c r="AG57"/>
  <c r="AI57" s="1"/>
  <c r="AN57" s="1"/>
  <c r="AG59"/>
  <c r="AI59" s="1"/>
  <c r="AN59" s="1"/>
  <c r="AG61"/>
  <c r="AI61" s="1"/>
  <c r="AN61" s="1"/>
  <c r="AI90"/>
  <c r="AN90" s="1"/>
  <c r="AI111"/>
  <c r="AN111" s="1"/>
  <c r="AI113"/>
  <c r="AN113" s="1"/>
  <c r="AI115"/>
  <c r="AN115" s="1"/>
  <c r="AI117"/>
  <c r="AN117" s="1"/>
  <c r="AI119"/>
  <c r="AN119" s="1"/>
  <c r="AT84"/>
  <c r="AU84" s="1"/>
  <c r="AT88"/>
  <c r="AU88" s="1"/>
  <c r="AT120"/>
  <c r="AU120" s="1"/>
  <c r="AT121"/>
  <c r="AU121" s="1"/>
  <c r="AT122"/>
  <c r="AU122" s="1"/>
  <c r="AT123"/>
  <c r="AU123" s="1"/>
  <c r="AT85"/>
  <c r="AU85" s="1"/>
  <c r="AT89"/>
  <c r="AU89" s="1"/>
  <c r="AT110"/>
  <c r="AU110" s="1"/>
  <c r="AT62"/>
  <c r="AU62" s="1"/>
  <c r="AT64"/>
  <c r="AU64" s="1"/>
  <c r="AT66"/>
  <c r="AU66" s="1"/>
  <c r="AT68"/>
  <c r="AU68" s="1"/>
  <c r="AT70"/>
  <c r="AU70" s="1"/>
  <c r="AT72"/>
  <c r="AU72" s="1"/>
  <c r="AT74"/>
  <c r="AU74" s="1"/>
  <c r="AT76"/>
  <c r="AU76" s="1"/>
  <c r="AT78"/>
  <c r="AU78" s="1"/>
  <c r="AT80"/>
  <c r="AU80" s="1"/>
  <c r="AT82"/>
  <c r="AU82" s="1"/>
  <c r="AT92"/>
  <c r="AU92" s="1"/>
  <c r="AT94"/>
  <c r="AU94" s="1"/>
  <c r="AT96"/>
  <c r="AU96" s="1"/>
  <c r="AT98"/>
  <c r="AU98" s="1"/>
  <c r="AT100"/>
  <c r="AU100" s="1"/>
  <c r="AT102"/>
  <c r="AU102" s="1"/>
  <c r="AT104"/>
  <c r="AU104" s="1"/>
  <c r="AT106"/>
  <c r="AU106" s="1"/>
  <c r="AT108"/>
  <c r="AU108" s="1"/>
  <c r="AT112"/>
  <c r="AU112" s="1"/>
  <c r="AT114"/>
  <c r="AU114" s="1"/>
  <c r="AT109"/>
  <c r="AU109" s="1"/>
  <c r="AP105" l="1"/>
  <c r="AQ105" s="1"/>
  <c r="AP44"/>
  <c r="AQ44"/>
  <c r="AP21"/>
  <c r="AQ21"/>
  <c r="AP51"/>
  <c r="AQ51"/>
  <c r="AP28"/>
  <c r="AQ28"/>
  <c r="AP29"/>
  <c r="AQ29"/>
  <c r="AP118"/>
  <c r="AQ118" s="1"/>
  <c r="AP116"/>
  <c r="AQ116" s="1"/>
  <c r="AP18"/>
  <c r="AQ18"/>
  <c r="AP48"/>
  <c r="AQ48"/>
  <c r="AP107"/>
  <c r="AQ107" s="1"/>
  <c r="AP101"/>
  <c r="AQ101" s="1"/>
  <c r="AP22"/>
  <c r="AQ22"/>
  <c r="AP35"/>
  <c r="AQ35"/>
  <c r="AP125"/>
  <c r="AQ125"/>
  <c r="AP119"/>
  <c r="AQ119" s="1"/>
  <c r="AP115"/>
  <c r="AQ115" s="1"/>
  <c r="AP93"/>
  <c r="AQ93" s="1"/>
  <c r="AP58"/>
  <c r="AQ58"/>
  <c r="AP55"/>
  <c r="AQ55"/>
  <c r="AI87"/>
  <c r="AK87"/>
  <c r="AP53"/>
  <c r="AQ53"/>
  <c r="AP23"/>
  <c r="AQ23"/>
  <c r="AP19"/>
  <c r="AQ19"/>
  <c r="AP46"/>
  <c r="AQ46"/>
  <c r="AI86"/>
  <c r="AN86" s="1"/>
  <c r="AN85"/>
  <c r="AG128"/>
  <c r="AP90"/>
  <c r="AQ90" s="1"/>
  <c r="AQ57"/>
  <c r="AP57"/>
  <c r="AP124"/>
  <c r="AQ124" s="1"/>
  <c r="AQ99"/>
  <c r="AP99"/>
  <c r="AQ91"/>
  <c r="AP91"/>
  <c r="AP56"/>
  <c r="AQ56" s="1"/>
  <c r="AP33"/>
  <c r="AQ33" s="1"/>
  <c r="AT128"/>
  <c r="AU15"/>
  <c r="AU128" s="1"/>
  <c r="AP40"/>
  <c r="AQ40" s="1"/>
  <c r="AQ117"/>
  <c r="AP117"/>
  <c r="AQ111"/>
  <c r="AP111"/>
  <c r="AQ59"/>
  <c r="AP59"/>
  <c r="AQ97"/>
  <c r="AP97"/>
  <c r="AP89"/>
  <c r="AQ89" s="1"/>
  <c r="AQ81"/>
  <c r="AP81"/>
  <c r="AQ77"/>
  <c r="AP77"/>
  <c r="AQ73"/>
  <c r="AP73"/>
  <c r="AQ69"/>
  <c r="AP69"/>
  <c r="AP60"/>
  <c r="AQ60" s="1"/>
  <c r="AQ103"/>
  <c r="AP103"/>
  <c r="AQ67"/>
  <c r="AP67"/>
  <c r="AQ63"/>
  <c r="AP63"/>
  <c r="AI83"/>
  <c r="AN83" s="1"/>
  <c r="AK83"/>
  <c r="AK128" s="1"/>
  <c r="AQ84"/>
  <c r="AP84"/>
  <c r="AP16"/>
  <c r="AQ16"/>
  <c r="AP32"/>
  <c r="AQ32" s="1"/>
  <c r="AP42"/>
  <c r="AQ42"/>
  <c r="AP37"/>
  <c r="AQ37" s="1"/>
  <c r="AI128"/>
  <c r="AN15"/>
  <c r="AQ113"/>
  <c r="AP113"/>
  <c r="AQ61"/>
  <c r="AP61"/>
  <c r="AQ95"/>
  <c r="AP95"/>
  <c r="AQ79"/>
  <c r="AP79"/>
  <c r="AQ75"/>
  <c r="AP75"/>
  <c r="AQ71"/>
  <c r="AP71"/>
  <c r="AQ88"/>
  <c r="AP88"/>
  <c r="AQ52"/>
  <c r="AP52"/>
  <c r="AP30"/>
  <c r="AQ30" s="1"/>
  <c r="AP26"/>
  <c r="AQ26" s="1"/>
  <c r="AQ65"/>
  <c r="AP65"/>
  <c r="AP39"/>
  <c r="AQ39" s="1"/>
  <c r="AP54"/>
  <c r="AQ54" s="1"/>
  <c r="AP50"/>
  <c r="AQ50" s="1"/>
  <c r="AP85" l="1"/>
  <c r="AQ85" s="1"/>
  <c r="AN87"/>
  <c r="AP83"/>
  <c r="AQ83" s="1"/>
  <c r="AP15"/>
  <c r="AP86"/>
  <c r="AQ86"/>
  <c r="AP128" l="1"/>
  <c r="AH135" s="1"/>
  <c r="AP87"/>
  <c r="AQ87"/>
  <c r="AQ15"/>
  <c r="AN128"/>
  <c r="AI135" s="1"/>
  <c r="AI139" s="1"/>
  <c r="AJ135" l="1"/>
  <c r="AJ139" s="1"/>
  <c r="AH139"/>
  <c r="AQ128"/>
</calcChain>
</file>

<file path=xl/sharedStrings.xml><?xml version="1.0" encoding="utf-8"?>
<sst xmlns="http://schemas.openxmlformats.org/spreadsheetml/2006/main" count="637" uniqueCount="245">
  <si>
    <t>(Please donot Change without</t>
  </si>
  <si>
    <t>Mohan</t>
  </si>
  <si>
    <r>
      <t xml:space="preserve">Customs Series Form No. 24 BILL OF ENTRY FOR EX- BOND CLEARANCE                                            </t>
    </r>
    <r>
      <rPr>
        <b/>
        <sz val="8"/>
        <color indexed="8"/>
        <rFont val="Arial"/>
        <family val="2"/>
      </rPr>
      <t xml:space="preserve">BILL OF ENTRY FOR HOME CONSUMPTION                                                     [See Bill of Entry Regulations, 1976]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u/>
        <sz val="8"/>
        <color indexed="8"/>
        <rFont val="Arial"/>
        <family val="2"/>
      </rPr>
      <t>EX-BOND Bill of Entry No. 13/EX-BOND/GLOBAL/20-21 DT.26.03.2021</t>
    </r>
  </si>
  <si>
    <r>
      <t xml:space="preserve">Public Bonded Warehouse Name, Address
</t>
    </r>
    <r>
      <rPr>
        <b/>
        <sz val="16"/>
        <color indexed="8"/>
        <rFont val="Arial"/>
        <family val="2"/>
      </rPr>
      <t xml:space="preserve">M/s NORTH EAST WAREHOUSING CORPORATION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9"/>
        <color indexed="8"/>
        <rFont val="Arial"/>
        <family val="2"/>
      </rPr>
      <t>JOY GURU, IIT ROAD, AMINGAON, NORTH GUWAHATI, KAMRUP, ASSAM - 781 031</t>
    </r>
  </si>
  <si>
    <t>ORIGINAL    DUPLICATE    TRIPLICATE    QUADRUPLICATE</t>
  </si>
  <si>
    <t>my permission please)</t>
  </si>
  <si>
    <r>
      <t xml:space="preserve">Port Code </t>
    </r>
    <r>
      <rPr>
        <b/>
        <sz val="8"/>
        <color indexed="8"/>
        <rFont val="Arial"/>
        <family val="2"/>
      </rPr>
      <t xml:space="preserve">: </t>
    </r>
  </si>
  <si>
    <r>
      <rPr>
        <sz val="8"/>
        <color indexed="8"/>
        <rFont val="Arial"/>
        <family val="2"/>
      </rPr>
      <t xml:space="preserve">S-Sea
</t>
    </r>
    <r>
      <rPr>
        <sz val="8"/>
        <color indexed="8"/>
        <rFont val="Arial"/>
        <family val="2"/>
      </rPr>
      <t xml:space="preserve">A-Air
</t>
    </r>
    <r>
      <rPr>
        <sz val="8"/>
        <color indexed="8"/>
        <rFont val="Arial"/>
        <family val="2"/>
      </rPr>
      <t>L-Land</t>
    </r>
  </si>
  <si>
    <r>
      <t xml:space="preserve">Bond No. &amp; Date        </t>
    </r>
    <r>
      <rPr>
        <b/>
        <sz val="8"/>
        <color indexed="8"/>
        <rFont val="Arial"/>
        <family val="2"/>
      </rPr>
      <t>01/CON/WH/2019-20 DT. 03.04.2019</t>
    </r>
  </si>
  <si>
    <r>
      <t xml:space="preserve">Import Dept. S. No. and Date                                                           </t>
    </r>
    <r>
      <rPr>
        <b/>
        <sz val="8"/>
        <color indexed="8"/>
        <rFont val="Arial"/>
        <family val="2"/>
      </rPr>
      <t xml:space="preserve">                                                                         01/Global/19-20 &amp; 02/Global/19-20 dt.  03.04.19</t>
    </r>
  </si>
  <si>
    <r>
      <t xml:space="preserve">Customs House Agent Code                            </t>
    </r>
    <r>
      <rPr>
        <b/>
        <sz val="9"/>
        <color indexed="8"/>
        <rFont val="Arial"/>
        <family val="2"/>
      </rPr>
      <t>Self</t>
    </r>
  </si>
  <si>
    <r>
      <t xml:space="preserve">Importer Code &amp; BIN                                                       </t>
    </r>
    <r>
      <rPr>
        <b/>
        <sz val="8"/>
        <color indexed="8"/>
        <rFont val="Arial"/>
        <family val="2"/>
      </rPr>
      <t>IEC No.</t>
    </r>
    <r>
      <rPr>
        <sz val="8"/>
        <color indexed="8"/>
        <rFont val="Arial"/>
        <family val="2"/>
      </rPr>
      <t xml:space="preserve">  </t>
    </r>
    <r>
      <rPr>
        <b/>
        <sz val="9"/>
        <rFont val="Arial"/>
        <family val="2"/>
      </rPr>
      <t>1416901507                                                                       PAN No. AAPFG6239G</t>
    </r>
  </si>
  <si>
    <r>
      <t xml:space="preserve">Importer’s Name and Address, whether Govt. or Private :-                                                                                                                                                                                                         M/s </t>
    </r>
    <r>
      <rPr>
        <b/>
        <sz val="7"/>
        <color indexed="8"/>
        <rFont val="Arial"/>
        <family val="2"/>
      </rPr>
      <t>GLOBAL SPIRITS - Ground Floor, Vision Plaza, Near Ulubari Flyover, G.S. Road, Guwahati, Kamrup. Assam - 781 001</t>
    </r>
  </si>
  <si>
    <r>
      <t xml:space="preserve">Importer’s Name and Address, whether Govt. or Private :-                                                                                                                               </t>
    </r>
    <r>
      <rPr>
        <b/>
        <sz val="7"/>
        <color indexed="8"/>
        <rFont val="Arial"/>
        <family val="2"/>
      </rPr>
      <t>Anant Wines &amp; Spirits
SCO 199, 2nd Floor, Sector 7-C, Chandigarh</t>
    </r>
  </si>
  <si>
    <t>Vessel’s Name</t>
  </si>
  <si>
    <t>Rotation No. and Date</t>
  </si>
  <si>
    <t>Line Number</t>
  </si>
  <si>
    <t>Port of Shipment</t>
  </si>
  <si>
    <t>Country of Origin and Code</t>
  </si>
  <si>
    <t>Country of Consignment
(if different) and Code</t>
  </si>
  <si>
    <t>BONDED GOODS</t>
  </si>
  <si>
    <t>Page No,</t>
  </si>
  <si>
    <t>Marks and Number</t>
  </si>
  <si>
    <t>Serial
No.</t>
  </si>
  <si>
    <t>DFW</t>
  </si>
  <si>
    <t>Expiry Date</t>
  </si>
  <si>
    <t>Weight/ Volume Number etc.</t>
  </si>
  <si>
    <t xml:space="preserve">               Goods Description</t>
  </si>
  <si>
    <t>Nature of duty code</t>
  </si>
  <si>
    <r>
      <t xml:space="preserve">Customs Tariff
</t>
    </r>
    <r>
      <rPr>
        <u/>
        <sz val="7"/>
        <color indexed="8"/>
        <rFont val="Arial"/>
        <family val="2"/>
      </rPr>
      <t xml:space="preserve"> </t>
    </r>
    <r>
      <rPr>
        <sz val="7"/>
        <color indexed="8"/>
        <rFont val="Arial"/>
        <family val="2"/>
      </rPr>
      <t xml:space="preserve">  heading          
Exemption Notification No. and Year</t>
    </r>
  </si>
  <si>
    <t>Assessable Value Under Section 14
Customs Act 1962 (Rs.)</t>
  </si>
  <si>
    <t>Rate
Basic</t>
  </si>
  <si>
    <t>Amount
Basic</t>
  </si>
  <si>
    <t>C.E.T. Item</t>
  </si>
  <si>
    <t>MRP per Unit, if any</t>
  </si>
  <si>
    <t>Amount of abatement, if any</t>
  </si>
  <si>
    <t>Value for the purpose of Section 3 of
Customs Tariff Act, 1975</t>
  </si>
  <si>
    <t>Total Duty (Column 11 + Column 15)
(Rs.)</t>
  </si>
  <si>
    <t>Give details of each class separately &amp; EXIM Scheme Code, where applicable</t>
  </si>
  <si>
    <t>Col. 9+Col. 11 Where the provisions of sub-section (2) of Section
4A of the Central Ex-cise
Act, 1994, does not apply</t>
  </si>
  <si>
    <t>Where the provisions of sub section (2) of Section 4A of the Central Excise Act,
1944 apply</t>
  </si>
  <si>
    <t>Auxiliary
(Rs.)</t>
  </si>
  <si>
    <t>Exemption Notification No. and Year</t>
  </si>
  <si>
    <t>Auxiliary (Rs.)</t>
  </si>
  <si>
    <t xml:space="preserve"> </t>
  </si>
  <si>
    <t>USD= Rs.</t>
  </si>
  <si>
    <t>19/2006</t>
  </si>
  <si>
    <t>Import B.B.E. No</t>
  </si>
  <si>
    <t>B.B.E. No./</t>
  </si>
  <si>
    <t xml:space="preserve">Expiry </t>
  </si>
  <si>
    <t>Qty</t>
  </si>
  <si>
    <t xml:space="preserve">DESCRIPTION </t>
  </si>
  <si>
    <t>Size</t>
  </si>
  <si>
    <t>Asses /Value</t>
  </si>
  <si>
    <t>Custom Tariff</t>
  </si>
  <si>
    <t xml:space="preserve">Total Assess </t>
  </si>
  <si>
    <t>Basic Rate</t>
  </si>
  <si>
    <t>Basic Amount</t>
  </si>
  <si>
    <t>AIDC</t>
  </si>
  <si>
    <t>Edu CESS</t>
  </si>
  <si>
    <t>SAD</t>
  </si>
  <si>
    <t>Total</t>
  </si>
  <si>
    <t xml:space="preserve">No. of </t>
  </si>
  <si>
    <t>Int @</t>
  </si>
  <si>
    <t xml:space="preserve">                                                                          </t>
  </si>
  <si>
    <t>Interest upto</t>
  </si>
  <si>
    <t>Interest</t>
  </si>
  <si>
    <t xml:space="preserve">STOCK </t>
  </si>
  <si>
    <t>Bulk</t>
  </si>
  <si>
    <t>Proof</t>
  </si>
  <si>
    <t>OPENING</t>
  </si>
  <si>
    <t>Expiry</t>
  </si>
  <si>
    <t>Delhi</t>
  </si>
  <si>
    <t>Volume</t>
  </si>
  <si>
    <t>Bottles</t>
  </si>
  <si>
    <t>C.E.T.NO.</t>
  </si>
  <si>
    <t>Stock In Hand</t>
  </si>
  <si>
    <t>Ass. Value</t>
  </si>
  <si>
    <t>STOCK</t>
  </si>
  <si>
    <t>Annexure</t>
  </si>
  <si>
    <t>Date</t>
  </si>
  <si>
    <t>Units</t>
  </si>
  <si>
    <t>Value</t>
  </si>
  <si>
    <t>Rate</t>
  </si>
  <si>
    <t>Amount</t>
  </si>
  <si>
    <t>CUS/CVD</t>
  </si>
  <si>
    <t>C. Duty</t>
  </si>
  <si>
    <t>Days</t>
  </si>
  <si>
    <t>18% int.</t>
  </si>
  <si>
    <t>Free</t>
  </si>
  <si>
    <t xml:space="preserve">REMAINING </t>
  </si>
  <si>
    <t>Litreage</t>
  </si>
  <si>
    <t>Ludhiana</t>
  </si>
  <si>
    <t>Sr.</t>
  </si>
  <si>
    <t>Bond no. &amp;</t>
  </si>
  <si>
    <t xml:space="preserve"> in Ltr</t>
  </si>
  <si>
    <t>per</t>
  </si>
  <si>
    <t>Description</t>
  </si>
  <si>
    <t>SIZE</t>
  </si>
  <si>
    <t xml:space="preserve">  Packing</t>
  </si>
  <si>
    <t>CAL.</t>
  </si>
  <si>
    <t>Per Btl/ctn</t>
  </si>
  <si>
    <t>09.02.20</t>
  </si>
  <si>
    <t>Stock</t>
  </si>
  <si>
    <t>Bal</t>
  </si>
  <si>
    <t>III No.</t>
  </si>
  <si>
    <t>Btl/Pcs</t>
  </si>
  <si>
    <t>C/s</t>
  </si>
  <si>
    <t>Head</t>
  </si>
  <si>
    <t>@ 3%</t>
  </si>
  <si>
    <t>Ntn 19/06</t>
  </si>
  <si>
    <t>IN BOND</t>
  </si>
  <si>
    <t>D.F.W</t>
  </si>
  <si>
    <t>28.01.20</t>
  </si>
  <si>
    <t>No.</t>
  </si>
  <si>
    <t>mm/dd/yy</t>
  </si>
  <si>
    <t>Case</t>
  </si>
  <si>
    <t>(CIF)</t>
  </si>
  <si>
    <t>CIF Value</t>
  </si>
  <si>
    <t>Custom Duty</t>
  </si>
  <si>
    <t>305/18.06.18</t>
  </si>
  <si>
    <t>SAUZA SILVER</t>
  </si>
  <si>
    <t>6x100 CL</t>
  </si>
  <si>
    <t>Alliance</t>
  </si>
  <si>
    <t>6x70 CL</t>
  </si>
  <si>
    <t>Scots Grey Scotch Whisky 12/750 ml</t>
  </si>
  <si>
    <t>6x75 CL</t>
  </si>
  <si>
    <t>Tovaritch Premium Russian Vodka</t>
  </si>
  <si>
    <t>12x75 CL</t>
  </si>
  <si>
    <t>Glenfiddich 12yo S/W 12/700</t>
  </si>
  <si>
    <t>12x70 CL</t>
  </si>
  <si>
    <t>Glenmoranjie The Original 10 yo S/W</t>
  </si>
  <si>
    <t>Absolute Vodka</t>
  </si>
  <si>
    <t>Monet &amp; Chandan Champ Brut Imperial</t>
  </si>
  <si>
    <t>JW Blue Label S/W 6/750 s/w</t>
  </si>
  <si>
    <t>Jacob's Creek Shiraz Cab 12/750 Ml</t>
  </si>
  <si>
    <t>Jacob's Creek Chardonnay 12/750 Ml</t>
  </si>
  <si>
    <t>Chivas Regal 12 YO S/W</t>
  </si>
  <si>
    <t>Jagermiester Liquor 6/700 ml</t>
  </si>
  <si>
    <t>JW Black Label 12 yo S/W 12/750</t>
  </si>
  <si>
    <t>JW Red Label S/W 12/750ml</t>
  </si>
  <si>
    <t>Jack Daniel Tennesse Black Whisky 12/750</t>
  </si>
  <si>
    <t>Singleton of Glenord 12yo S/W 6/750</t>
  </si>
  <si>
    <t>Rahu Makkoli Beer Cans</t>
  </si>
  <si>
    <t>24x35 CL</t>
  </si>
  <si>
    <t>Carlo Rossi Red Wine</t>
  </si>
  <si>
    <t>Linderman Premium Sel Chardonnay 12/750 ml</t>
  </si>
  <si>
    <t>Linderman Premium Sel Shiraz Cab 12/750 ml</t>
  </si>
  <si>
    <t>861/12.11.18</t>
  </si>
  <si>
    <t>Weidmann Pilsener Beer Bottle 24/330 ml</t>
  </si>
  <si>
    <t>Grey Goose Vodka</t>
  </si>
  <si>
    <t>Carlo Rossi White Wine</t>
  </si>
  <si>
    <t>Jagermiester Liquor 12/700 ml</t>
  </si>
  <si>
    <t>862/12.11.18</t>
  </si>
  <si>
    <t>Bonacosta Vlpolicella Classico DOC 2016</t>
  </si>
  <si>
    <t>Santa Cristina Screw CAP 2015</t>
  </si>
  <si>
    <t>Santero ICE Moscato DRY Spumante Blanco</t>
  </si>
  <si>
    <t>Santero Roso DRY Spumante Rosato</t>
  </si>
  <si>
    <t>863/12.11.18</t>
  </si>
  <si>
    <t>Akashi White Blended Whisky 6/500 ml</t>
  </si>
  <si>
    <t>6x50 CL</t>
  </si>
  <si>
    <t>864/12.11.18</t>
  </si>
  <si>
    <t>Torres Sangre De Toro Red Wine</t>
  </si>
  <si>
    <t>Torres Mas Rabell Red Wine</t>
  </si>
  <si>
    <t>1074/11.01.19</t>
  </si>
  <si>
    <t>Universal</t>
  </si>
  <si>
    <t>Ballantine Finest S/W 12/750 ml</t>
  </si>
  <si>
    <t>The Glenlivet 12 Yo 12/750 ml</t>
  </si>
  <si>
    <t>Jameson Irish Whisky 12/750 ml</t>
  </si>
  <si>
    <t>Monkey Shoulder Whisky</t>
  </si>
  <si>
    <t>1189/06.02.19</t>
  </si>
  <si>
    <t>Corona Extra Beer 24/355 ml</t>
  </si>
  <si>
    <t>Hoeg White Ow Beer 24/330 ml</t>
  </si>
  <si>
    <t>24x33 CL</t>
  </si>
  <si>
    <t>1187/06.02.19</t>
  </si>
  <si>
    <t>J&amp;B Rare S/W 12/750 ml</t>
  </si>
  <si>
    <t>1188/06.02.19</t>
  </si>
  <si>
    <t>2005120/05.03.19</t>
  </si>
  <si>
    <t>2208 5013</t>
  </si>
  <si>
    <t>Beluga Vodka 6/700ml</t>
  </si>
  <si>
    <t>Monica</t>
  </si>
  <si>
    <t>01/GLOBAL/19-20 /03.04.19</t>
  </si>
  <si>
    <t>2005121/05.03.19</t>
  </si>
  <si>
    <t>2208 9011</t>
  </si>
  <si>
    <t>Jose Cuvreo Silver Tequila 12/750 ml</t>
  </si>
  <si>
    <t>02/GLOBAL/19-20 /03.04.19</t>
  </si>
  <si>
    <t>Jose Cuvreo Reposado Tequila 12/750 ml</t>
  </si>
  <si>
    <t>2208 3012</t>
  </si>
  <si>
    <t>Bushmill Black Bush 6/700 ml</t>
  </si>
  <si>
    <t>2208 5011</t>
  </si>
  <si>
    <t>Langley's Old Tom Gin 6/700 ml</t>
  </si>
  <si>
    <t>Belenkaya Extra Vodka 6/700ml</t>
  </si>
  <si>
    <t>2208 2012</t>
  </si>
  <si>
    <t>Absente 49 6/700 ml</t>
  </si>
  <si>
    <t>143/27.05.19</t>
  </si>
  <si>
    <t>Camas Merlot Red Wine 6/750 ml</t>
  </si>
  <si>
    <t>Camas Chardonnay White Wine 6/750 ml</t>
  </si>
  <si>
    <t>144/27.05.19</t>
  </si>
  <si>
    <t>145/27.05.19</t>
  </si>
  <si>
    <t>Anant Wines</t>
  </si>
  <si>
    <t>Absolute Vodka  12/750</t>
  </si>
  <si>
    <t>Derby Traders</t>
  </si>
  <si>
    <t>ML ML Wines</t>
  </si>
  <si>
    <t>BELLERUCHE RGE COTES DU RHONE</t>
  </si>
  <si>
    <t>VBEV</t>
  </si>
  <si>
    <t>JURA 10YO MALT</t>
  </si>
  <si>
    <t>DALMORE 12YO MALT</t>
  </si>
  <si>
    <t>JIANGXIAOBAI BAIJIU</t>
  </si>
  <si>
    <t>STOLICHNNAYA VODKA M500</t>
  </si>
  <si>
    <t>JOHN BARR RESERVE IN BLACK</t>
  </si>
  <si>
    <t>XXX</t>
  </si>
  <si>
    <t>xxx</t>
  </si>
  <si>
    <t>Gross Weight</t>
  </si>
  <si>
    <t xml:space="preserve">TOTAL NUMBER OF PACKAGES (IN WORDS) </t>
  </si>
  <si>
    <t>Two hundred fifty five  Cases</t>
  </si>
  <si>
    <r>
      <rPr>
        <sz val="8"/>
        <color indexed="8"/>
        <rFont val="Arial"/>
        <family val="2"/>
      </rPr>
      <t>Import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Clerk</t>
    </r>
  </si>
  <si>
    <t xml:space="preserve">Total Amount of Duty (in Words) Rupees           </t>
  </si>
  <si>
    <t>One lac seventy nine thousand six hundred hundred twenty two only</t>
  </si>
  <si>
    <r>
      <rPr>
        <b/>
        <sz val="8"/>
        <color indexed="8"/>
        <rFont val="Arial"/>
        <family val="2"/>
      </rPr>
      <t>S. No.</t>
    </r>
  </si>
  <si>
    <r>
      <rPr>
        <sz val="8"/>
        <color indexed="8"/>
        <rFont val="Arial"/>
        <family val="2"/>
      </rPr>
      <t>Invoice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V</t>
    </r>
    <r>
      <rPr>
        <sz val="8"/>
        <color indexed="8"/>
        <rFont val="Arial"/>
        <family val="2"/>
      </rPr>
      <t>alue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(Foreign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Currency)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FOB/C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&amp;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F/C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&amp;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I/CIF</t>
    </r>
  </si>
  <si>
    <t>Freight</t>
  </si>
  <si>
    <t>Insurance</t>
  </si>
  <si>
    <r>
      <rPr>
        <sz val="8"/>
        <color indexed="8"/>
        <rFont val="Arial"/>
        <family val="2"/>
      </rPr>
      <t>Currency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Code</t>
    </r>
  </si>
  <si>
    <r>
      <rPr>
        <sz val="8"/>
        <color indexed="8"/>
        <rFont val="Arial"/>
        <family val="2"/>
      </rPr>
      <t>Exchange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Rate</t>
    </r>
  </si>
  <si>
    <r>
      <rPr>
        <sz val="8"/>
        <color indexed="8"/>
        <rFont val="Arial"/>
        <family val="2"/>
      </rPr>
      <t>Loading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/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Local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Agency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Commission</t>
    </r>
  </si>
  <si>
    <r>
      <rPr>
        <sz val="8"/>
        <color indexed="8"/>
        <rFont val="Arial"/>
        <family val="2"/>
      </rPr>
      <t xml:space="preserve">Miscellaneous
</t>
    </r>
    <r>
      <rPr>
        <sz val="8"/>
        <color indexed="8"/>
        <rFont val="Arial"/>
        <family val="2"/>
      </rPr>
      <t>Charges</t>
    </r>
  </si>
  <si>
    <r>
      <rPr>
        <sz val="8"/>
        <color indexed="8"/>
        <rFont val="Arial"/>
        <family val="2"/>
      </rPr>
      <t>T</t>
    </r>
    <r>
      <rPr>
        <sz val="8"/>
        <color indexed="8"/>
        <rFont val="Arial"/>
        <family val="2"/>
      </rPr>
      <t>o</t>
    </r>
    <r>
      <rPr>
        <sz val="8"/>
        <color indexed="8"/>
        <rFont val="Arial"/>
        <family val="2"/>
      </rPr>
      <t>t</t>
    </r>
    <r>
      <rPr>
        <sz val="8"/>
        <color indexed="8"/>
        <rFont val="Arial"/>
        <family val="2"/>
      </rPr>
      <t>al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 xml:space="preserve">value
</t>
    </r>
    <r>
      <rPr>
        <sz val="8"/>
        <color indexed="8"/>
        <rFont val="Arial"/>
        <family val="2"/>
      </rPr>
      <t>(in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Rupees)</t>
    </r>
  </si>
  <si>
    <r>
      <rPr>
        <sz val="8"/>
        <color indexed="8"/>
        <rFont val="Arial"/>
        <family val="2"/>
      </rPr>
      <t xml:space="preserve">Landing
</t>
    </r>
    <r>
      <rPr>
        <sz val="8"/>
        <color indexed="8"/>
        <rFont val="Arial"/>
        <family val="2"/>
      </rPr>
      <t>Charges</t>
    </r>
  </si>
  <si>
    <r>
      <t xml:space="preserve">Name and address of the warehouse where the goods are kept in deposit
</t>
    </r>
    <r>
      <rPr>
        <b/>
        <sz val="19"/>
        <color indexed="8"/>
        <rFont val="Arial"/>
        <family val="2"/>
      </rPr>
      <t xml:space="preserve">NORTH EAST WAREHOUSING CORPORATION                  </t>
    </r>
    <r>
      <rPr>
        <b/>
        <sz val="16"/>
        <color indexed="8"/>
        <rFont val="Arial"/>
        <family val="2"/>
      </rPr>
      <t>Joy Guru, IIT Road, Amingaon, North Guwahati, Kampur, Assam - 781 031</t>
    </r>
  </si>
  <si>
    <r>
      <rPr>
        <sz val="8"/>
        <color indexed="8"/>
        <rFont val="Arial"/>
        <family val="2"/>
      </rPr>
      <t xml:space="preserve">Assessable
</t>
    </r>
    <r>
      <rPr>
        <sz val="8"/>
        <color indexed="8"/>
        <rFont val="Arial"/>
        <family val="2"/>
      </rPr>
      <t>V</t>
    </r>
    <r>
      <rPr>
        <sz val="8"/>
        <color indexed="8"/>
        <rFont val="Arial"/>
        <family val="2"/>
      </rPr>
      <t xml:space="preserve">alue
</t>
    </r>
    <r>
      <rPr>
        <sz val="8"/>
        <color indexed="8"/>
        <rFont val="Arial"/>
        <family val="2"/>
      </rPr>
      <t>(in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Arial"/>
        <family val="2"/>
      </rPr>
      <t>Rupees)</t>
    </r>
  </si>
  <si>
    <r>
      <rPr>
        <b/>
        <sz val="8"/>
        <color indexed="8"/>
        <rFont val="Arial"/>
        <family val="2"/>
      </rPr>
      <t>1
2
3
4</t>
    </r>
  </si>
  <si>
    <t xml:space="preserve">Date of Deposit in warehouse : AS PER COLOUMN NO. 2 AS ABOVE (DFW)   </t>
  </si>
  <si>
    <r>
      <t xml:space="preserve">Entered in Warehouse register ...................................... Vide Page No. ..............................
Item No. ........................................
Warehouse Officer
Date of removal of goods from the Warehouse
</t>
    </r>
    <r>
      <rPr>
        <b/>
        <sz val="9"/>
        <color indexed="8"/>
        <rFont val="Arial"/>
        <family val="2"/>
      </rPr>
      <t xml:space="preserve">(FOR CUSTOM HOUSE USE) </t>
    </r>
    <r>
      <rPr>
        <sz val="9"/>
        <color indexed="8"/>
        <rFont val="Arial"/>
        <family val="2"/>
      </rPr>
      <t>Documents presented with bill of entry Check here additional documents required.
1.        Invoice ..................................................................
2.        Packing List ..........................................................
3.        Insurance Memo/Policy
4.        Certificate of Origin ...............................................</t>
    </r>
    <r>
      <rPr>
        <sz val="8"/>
        <color indexed="8"/>
        <rFont val="Arial"/>
        <family val="2"/>
      </rPr>
      <t/>
    </r>
  </si>
  <si>
    <r>
      <rPr>
        <sz val="11"/>
        <color indexed="8"/>
        <rFont val="Arial"/>
        <family val="2"/>
      </rPr>
      <t xml:space="preserve">Custom Duty                                                                                                                      - </t>
    </r>
    <r>
      <rPr>
        <sz val="9"/>
        <color indexed="8"/>
        <rFont val="Arial"/>
        <family val="2"/>
      </rPr>
      <t xml:space="preserve">  Stamp of Collection
Duty deposit at SBI DISPUR BRANCH, AASAM                                                Deposited Vide </t>
    </r>
    <r>
      <rPr>
        <b/>
        <sz val="9"/>
        <color indexed="8"/>
        <rFont val="Arial"/>
        <family val="2"/>
      </rPr>
      <t>T.R.6 Challan Details as Below</t>
    </r>
  </si>
  <si>
    <r>
      <t xml:space="preserve">1.I/We declare that the particulars given in this Bill of Enrtry are true.                                                                                                                          2. I/We apply for permission to clear the goods from the Customs Bonded  Warehouse subject to the provision of the Customs ACT 1962.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</t>
    </r>
  </si>
  <si>
    <t>S.No.</t>
  </si>
  <si>
    <t>TR6 No.</t>
  </si>
  <si>
    <t>Intr</t>
  </si>
  <si>
    <t>C.Duty</t>
  </si>
  <si>
    <t>14/GLOBAL/TECH/20-21</t>
  </si>
  <si>
    <t>Date of presentation to Warehouse Officer</t>
  </si>
  <si>
    <t>Bond Department
Appraising Group
Warehouse Officer Central Exchange Unit
Revenue Posting
Trade Return
I.A.D. C.R.A.D.
M.C.D.               Key Register
M.C.D. Manifest Posting</t>
  </si>
  <si>
    <t>CHECKED  &amp; PASSED</t>
  </si>
  <si>
    <t>R.B.O.</t>
  </si>
  <si>
    <t xml:space="preserve">Supdt (Bonds)                                                              </t>
  </si>
</sst>
</file>

<file path=xl/styles.xml><?xml version="1.0" encoding="utf-8"?>
<styleSheet xmlns="http://schemas.openxmlformats.org/spreadsheetml/2006/main">
  <numFmts count="10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dd\.mm\.yy"/>
    <numFmt numFmtId="166" formatCode="_(* #,##0_);_(* \(#,##0\);_(* &quot;-&quot;??_);_(@_)"/>
    <numFmt numFmtId="167" formatCode="[$-409]dd\-mmm\-yy;@"/>
    <numFmt numFmtId="168" formatCode="0\ &quot;C L&quot;"/>
    <numFmt numFmtId="169" formatCode="m/d/yy;@"/>
    <numFmt numFmtId="170" formatCode="_(* #,##0.00_);_(* \(#,##0.00\);_(* &quot;-&quot;_);_(@_)"/>
    <numFmt numFmtId="171" formatCode="_(* #,##0.0_);_(* \(#,##0.0\);_(* &quot;-&quot;??_);_(@_)"/>
  </numFmts>
  <fonts count="38">
    <font>
      <sz val="11"/>
      <color theme="1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1"/>
      <color rgb="FF000000"/>
      <name val="Calibri"/>
      <family val="2"/>
      <charset val="204"/>
    </font>
    <font>
      <b/>
      <sz val="23"/>
      <color rgb="FF000000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sz val="8"/>
      <color rgb="FF000000"/>
      <name val="Arial"/>
      <family val="2"/>
    </font>
    <font>
      <b/>
      <sz val="16"/>
      <color indexed="8"/>
      <name val="Arial"/>
      <family val="2"/>
    </font>
    <font>
      <b/>
      <sz val="9"/>
      <color indexed="8"/>
      <name val="Arial"/>
      <family val="2"/>
    </font>
    <font>
      <b/>
      <sz val="16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sz val="7"/>
      <color rgb="FF000000"/>
      <name val="Arial"/>
      <family val="2"/>
    </font>
    <font>
      <b/>
      <sz val="7"/>
      <color indexed="8"/>
      <name val="Arial"/>
      <family val="2"/>
    </font>
    <font>
      <sz val="7"/>
      <color indexed="8"/>
      <name val="Tahoma"/>
      <family val="2"/>
    </font>
    <font>
      <b/>
      <sz val="10"/>
      <color rgb="FF000000"/>
      <name val="Arial"/>
      <family val="2"/>
    </font>
    <font>
      <sz val="11"/>
      <color indexed="8"/>
      <name val="Calibri"/>
      <family val="2"/>
    </font>
    <font>
      <b/>
      <sz val="7"/>
      <color rgb="FF000000"/>
      <name val="Arial"/>
      <family val="2"/>
    </font>
    <font>
      <u/>
      <sz val="7"/>
      <color indexed="8"/>
      <name val="Arial"/>
      <family val="2"/>
    </font>
    <font>
      <sz val="7"/>
      <color indexed="8"/>
      <name val="Arial"/>
      <family val="2"/>
    </font>
    <font>
      <sz val="7"/>
      <color rgb="FF000000"/>
      <name val="Calibri"/>
      <family val="2"/>
      <charset val="204"/>
    </font>
    <font>
      <b/>
      <sz val="7"/>
      <color indexed="8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MS Sans Serif"/>
      <family val="2"/>
    </font>
    <font>
      <sz val="9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  <font>
      <sz val="9"/>
      <color indexed="10"/>
      <name val="Tahoma"/>
      <family val="2"/>
    </font>
    <font>
      <b/>
      <sz val="8"/>
      <color indexed="8"/>
      <name val="Tahoma"/>
      <family val="2"/>
    </font>
    <font>
      <sz val="10"/>
      <color rgb="FF000000"/>
      <name val="Arial"/>
      <family val="2"/>
    </font>
    <font>
      <b/>
      <sz val="19"/>
      <color indexed="8"/>
      <name val="Arial"/>
      <family val="2"/>
    </font>
    <font>
      <sz val="9"/>
      <color rgb="FF000000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sz val="9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8" fillId="0" borderId="0" applyFont="0" applyFill="0" applyBorder="0" applyAlignment="0" applyProtection="0"/>
    <xf numFmtId="0" fontId="3" fillId="0" borderId="0"/>
    <xf numFmtId="0" fontId="26" fillId="0" borderId="0" applyNumberFormat="0" applyFont="0" applyFill="0" applyBorder="0" applyAlignment="0" applyProtection="0"/>
  </cellStyleXfs>
  <cellXfs count="685">
    <xf numFmtId="0" fontId="0" fillId="0" borderId="0" xfId="0"/>
    <xf numFmtId="9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164" fontId="2" fillId="0" borderId="0" xfId="0" applyNumberFormat="1" applyFont="1" applyFill="1"/>
    <xf numFmtId="0" fontId="2" fillId="0" borderId="0" xfId="0" applyNumberFormat="1" applyFont="1" applyFill="1" applyAlignment="1">
      <alignment horizontal="right"/>
    </xf>
    <xf numFmtId="41" fontId="2" fillId="0" borderId="0" xfId="0" applyNumberFormat="1" applyFont="1" applyFill="1" applyAlignment="1">
      <alignment horizontal="right"/>
    </xf>
    <xf numFmtId="0" fontId="4" fillId="0" borderId="1" xfId="2" applyFont="1" applyFill="1" applyBorder="1" applyAlignment="1">
      <alignment horizontal="center" vertical="top" wrapText="1"/>
    </xf>
    <xf numFmtId="0" fontId="4" fillId="0" borderId="2" xfId="2" applyFont="1" applyFill="1" applyBorder="1" applyAlignment="1">
      <alignment horizontal="center" vertical="top" wrapText="1"/>
    </xf>
    <xf numFmtId="0" fontId="4" fillId="0" borderId="3" xfId="2" applyFont="1" applyFill="1" applyBorder="1" applyAlignment="1">
      <alignment horizontal="center" vertical="top" wrapText="1"/>
    </xf>
    <xf numFmtId="0" fontId="7" fillId="0" borderId="1" xfId="2" applyFont="1" applyFill="1" applyBorder="1" applyAlignment="1">
      <alignment horizontal="center" vertical="top" wrapText="1"/>
    </xf>
    <xf numFmtId="0" fontId="7" fillId="0" borderId="2" xfId="2" applyFont="1" applyFill="1" applyBorder="1" applyAlignment="1">
      <alignment horizontal="center" vertical="top" wrapText="1"/>
    </xf>
    <xf numFmtId="0" fontId="7" fillId="0" borderId="3" xfId="2" applyFont="1" applyFill="1" applyBorder="1" applyAlignment="1">
      <alignment horizontal="center" vertical="top" wrapText="1"/>
    </xf>
    <xf numFmtId="0" fontId="8" fillId="0" borderId="1" xfId="2" applyFont="1" applyFill="1" applyBorder="1" applyAlignment="1">
      <alignment horizontal="center" vertical="justify" wrapText="1"/>
    </xf>
    <xf numFmtId="0" fontId="10" fillId="0" borderId="2" xfId="2" applyFont="1" applyFill="1" applyBorder="1" applyAlignment="1">
      <alignment horizontal="center" vertical="justify" wrapText="1"/>
    </xf>
    <xf numFmtId="0" fontId="10" fillId="0" borderId="3" xfId="2" applyFont="1" applyFill="1" applyBorder="1" applyAlignment="1">
      <alignment horizontal="center" vertical="justify" wrapText="1"/>
    </xf>
    <xf numFmtId="0" fontId="4" fillId="0" borderId="2" xfId="2" applyFont="1" applyBorder="1" applyAlignment="1">
      <alignment horizontal="left" vertical="top" wrapText="1"/>
    </xf>
    <xf numFmtId="0" fontId="4" fillId="0" borderId="3" xfId="2" applyFont="1" applyBorder="1" applyAlignment="1">
      <alignment horizontal="left" vertical="top" wrapText="1"/>
    </xf>
    <xf numFmtId="0" fontId="7" fillId="0" borderId="2" xfId="2" applyFont="1" applyBorder="1" applyAlignment="1">
      <alignment horizontal="center" vertical="top" wrapText="1"/>
    </xf>
    <xf numFmtId="0" fontId="7" fillId="0" borderId="3" xfId="2" applyFont="1" applyBorder="1" applyAlignment="1">
      <alignment horizontal="center" vertical="top" wrapText="1"/>
    </xf>
    <xf numFmtId="0" fontId="11" fillId="0" borderId="3" xfId="2" applyFont="1" applyBorder="1" applyAlignment="1">
      <alignment horizontal="justify" vertical="justify" wrapText="1"/>
    </xf>
    <xf numFmtId="10" fontId="1" fillId="2" borderId="0" xfId="0" applyNumberFormat="1" applyFont="1" applyFill="1"/>
    <xf numFmtId="0" fontId="7" fillId="0" borderId="1" xfId="2" applyFont="1" applyFill="1" applyBorder="1" applyAlignment="1">
      <alignment horizontal="center" vertical="top"/>
    </xf>
    <xf numFmtId="0" fontId="7" fillId="0" borderId="3" xfId="2" applyFont="1" applyFill="1" applyBorder="1" applyAlignment="1">
      <alignment horizontal="center" vertical="top"/>
    </xf>
    <xf numFmtId="0" fontId="7" fillId="0" borderId="4" xfId="0" applyFont="1" applyFill="1" applyBorder="1" applyAlignment="1">
      <alignment vertical="top" wrapText="1"/>
    </xf>
    <xf numFmtId="0" fontId="14" fillId="0" borderId="1" xfId="2" applyFont="1" applyFill="1" applyBorder="1" applyAlignment="1">
      <alignment horizontal="left" vertical="top" wrapText="1"/>
    </xf>
    <xf numFmtId="0" fontId="14" fillId="0" borderId="2" xfId="2" applyFont="1" applyFill="1" applyBorder="1" applyAlignment="1">
      <alignment horizontal="left" vertical="top" wrapText="1"/>
    </xf>
    <xf numFmtId="0" fontId="14" fillId="0" borderId="3" xfId="2" applyFont="1" applyFill="1" applyBorder="1" applyAlignment="1">
      <alignment horizontal="left" vertical="top" wrapText="1"/>
    </xf>
    <xf numFmtId="0" fontId="14" fillId="0" borderId="5" xfId="2" applyFont="1" applyBorder="1" applyAlignment="1">
      <alignment horizontal="center" vertical="top" wrapText="1"/>
    </xf>
    <xf numFmtId="0" fontId="14" fillId="0" borderId="4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7" xfId="2" applyFont="1" applyBorder="1" applyAlignment="1">
      <alignment horizontal="left" vertical="top" wrapText="1"/>
    </xf>
    <xf numFmtId="0" fontId="14" fillId="0" borderId="6" xfId="2" applyFont="1" applyBorder="1" applyAlignment="1">
      <alignment horizontal="left" vertical="top" wrapText="1"/>
    </xf>
    <xf numFmtId="0" fontId="14" fillId="0" borderId="1" xfId="2" applyFont="1" applyBorder="1" applyAlignment="1">
      <alignment horizontal="left" vertical="top" wrapText="1"/>
    </xf>
    <xf numFmtId="0" fontId="16" fillId="0" borderId="0" xfId="0" applyFont="1" applyFill="1"/>
    <xf numFmtId="165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1" xfId="2" applyFont="1" applyFill="1" applyBorder="1" applyAlignment="1">
      <alignment horizontal="center" vertical="top"/>
    </xf>
    <xf numFmtId="0" fontId="14" fillId="0" borderId="2" xfId="2" applyFont="1" applyFill="1" applyBorder="1" applyAlignment="1">
      <alignment horizontal="center" vertical="top"/>
    </xf>
    <xf numFmtId="0" fontId="14" fillId="0" borderId="2" xfId="2" applyFont="1" applyFill="1" applyBorder="1" applyAlignment="1">
      <alignment horizontal="center" vertical="top"/>
    </xf>
    <xf numFmtId="0" fontId="14" fillId="0" borderId="8" xfId="2" applyFont="1" applyFill="1" applyBorder="1" applyAlignment="1">
      <alignment horizontal="center" vertical="top"/>
    </xf>
    <xf numFmtId="0" fontId="14" fillId="0" borderId="1" xfId="2" applyFont="1" applyFill="1" applyBorder="1" applyAlignment="1">
      <alignment horizontal="center" vertical="top" wrapText="1"/>
    </xf>
    <xf numFmtId="0" fontId="14" fillId="0" borderId="2" xfId="2" applyFont="1" applyFill="1" applyBorder="1" applyAlignment="1">
      <alignment horizontal="center" vertical="top" wrapText="1"/>
    </xf>
    <xf numFmtId="0" fontId="17" fillId="0" borderId="1" xfId="2" applyFont="1" applyFill="1" applyBorder="1" applyAlignment="1">
      <alignment horizontal="center" vertical="top"/>
    </xf>
    <xf numFmtId="0" fontId="17" fillId="0" borderId="2" xfId="2" applyFont="1" applyFill="1" applyBorder="1" applyAlignment="1">
      <alignment horizontal="center" vertical="top"/>
    </xf>
    <xf numFmtId="0" fontId="17" fillId="0" borderId="3" xfId="2" applyFont="1" applyFill="1" applyBorder="1" applyAlignment="1">
      <alignment horizontal="center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166" fontId="2" fillId="0" borderId="0" xfId="1" applyNumberFormat="1" applyFont="1" applyFill="1"/>
    <xf numFmtId="43" fontId="2" fillId="0" borderId="0" xfId="0" applyNumberFormat="1" applyFont="1" applyFill="1"/>
    <xf numFmtId="0" fontId="14" fillId="0" borderId="2" xfId="2" applyFont="1" applyBorder="1" applyAlignment="1">
      <alignment horizontal="left" vertical="top" wrapText="1"/>
    </xf>
    <xf numFmtId="0" fontId="14" fillId="0" borderId="3" xfId="2" applyFont="1" applyBorder="1" applyAlignment="1">
      <alignment horizontal="left" vertical="top" wrapText="1"/>
    </xf>
    <xf numFmtId="0" fontId="19" fillId="0" borderId="9" xfId="2" applyFont="1" applyFill="1" applyBorder="1" applyAlignment="1">
      <alignment horizontal="center" vertical="top" wrapText="1"/>
    </xf>
    <xf numFmtId="0" fontId="14" fillId="0" borderId="10" xfId="2" applyFont="1" applyFill="1" applyBorder="1" applyAlignment="1">
      <alignment horizontal="center" vertical="top" wrapText="1"/>
    </xf>
    <xf numFmtId="0" fontId="14" fillId="0" borderId="9" xfId="2" applyFont="1" applyFill="1" applyBorder="1" applyAlignment="1">
      <alignment horizontal="center" vertical="top"/>
    </xf>
    <xf numFmtId="0" fontId="14" fillId="0" borderId="11" xfId="2" applyFont="1" applyFill="1" applyBorder="1" applyAlignment="1">
      <alignment horizontal="center" vertical="top" wrapText="1"/>
    </xf>
    <xf numFmtId="0" fontId="14" fillId="0" borderId="9" xfId="2" applyFont="1" applyFill="1" applyBorder="1" applyAlignment="1">
      <alignment horizontal="center" vertical="top" wrapText="1"/>
    </xf>
    <xf numFmtId="0" fontId="14" fillId="0" borderId="12" xfId="2" applyFont="1" applyBorder="1" applyAlignment="1">
      <alignment horizontal="center" vertical="top" wrapText="1"/>
    </xf>
    <xf numFmtId="0" fontId="14" fillId="0" borderId="13" xfId="2" applyFont="1" applyBorder="1" applyAlignment="1">
      <alignment horizontal="center" vertical="top" wrapText="1"/>
    </xf>
    <xf numFmtId="0" fontId="14" fillId="0" borderId="11" xfId="2" applyFont="1" applyBorder="1" applyAlignment="1">
      <alignment horizontal="left" vertical="top" wrapText="1"/>
    </xf>
    <xf numFmtId="0" fontId="14" fillId="0" borderId="10" xfId="2" applyFont="1" applyBorder="1" applyAlignment="1">
      <alignment horizontal="left" vertical="top" wrapText="1"/>
    </xf>
    <xf numFmtId="0" fontId="14" fillId="0" borderId="11" xfId="2" applyFont="1" applyBorder="1" applyAlignment="1">
      <alignment horizontal="left" vertical="top"/>
    </xf>
    <xf numFmtId="0" fontId="14" fillId="0" borderId="14" xfId="2" applyFont="1" applyBorder="1" applyAlignment="1">
      <alignment horizontal="left" vertical="top"/>
    </xf>
    <xf numFmtId="0" fontId="14" fillId="0" borderId="10" xfId="2" applyFont="1" applyBorder="1" applyAlignment="1">
      <alignment horizontal="left" vertical="top"/>
    </xf>
    <xf numFmtId="0" fontId="14" fillId="0" borderId="11" xfId="2" applyFont="1" applyBorder="1" applyAlignment="1">
      <alignment horizontal="center" vertical="top" wrapText="1"/>
    </xf>
    <xf numFmtId="0" fontId="14" fillId="0" borderId="10" xfId="2" applyFont="1" applyBorder="1" applyAlignment="1">
      <alignment horizontal="center" vertical="top" wrapText="1"/>
    </xf>
    <xf numFmtId="0" fontId="14" fillId="0" borderId="14" xfId="2" applyFont="1" applyBorder="1" applyAlignment="1">
      <alignment horizontal="center" vertical="top" wrapText="1"/>
    </xf>
    <xf numFmtId="0" fontId="14" fillId="0" borderId="15" xfId="2" applyFont="1" applyBorder="1" applyAlignment="1">
      <alignment horizontal="center" vertical="top" wrapText="1"/>
    </xf>
    <xf numFmtId="0" fontId="14" fillId="0" borderId="16" xfId="2" applyFont="1" applyBorder="1" applyAlignment="1">
      <alignment horizontal="center" vertical="top" wrapText="1"/>
    </xf>
    <xf numFmtId="0" fontId="14" fillId="0" borderId="17" xfId="2" applyFont="1" applyBorder="1" applyAlignment="1">
      <alignment horizontal="center" vertical="top" wrapText="1"/>
    </xf>
    <xf numFmtId="9" fontId="1" fillId="0" borderId="0" xfId="0" applyNumberFormat="1" applyFont="1" applyFill="1"/>
    <xf numFmtId="9" fontId="2" fillId="0" borderId="0" xfId="0" applyNumberFormat="1" applyFont="1" applyFill="1"/>
    <xf numFmtId="0" fontId="19" fillId="0" borderId="18" xfId="2" applyFont="1" applyFill="1" applyBorder="1" applyAlignment="1">
      <alignment horizontal="center" vertical="top" wrapText="1"/>
    </xf>
    <xf numFmtId="0" fontId="14" fillId="0" borderId="19" xfId="2" applyFont="1" applyFill="1" applyBorder="1" applyAlignment="1">
      <alignment horizontal="center" vertical="top" wrapText="1"/>
    </xf>
    <xf numFmtId="0" fontId="14" fillId="0" borderId="18" xfId="2" applyFont="1" applyFill="1" applyBorder="1" applyAlignment="1">
      <alignment horizontal="center" vertical="top"/>
    </xf>
    <xf numFmtId="0" fontId="14" fillId="0" borderId="20" xfId="2" applyFont="1" applyFill="1" applyBorder="1" applyAlignment="1">
      <alignment horizontal="center" vertical="top" wrapText="1"/>
    </xf>
    <xf numFmtId="0" fontId="14" fillId="0" borderId="18" xfId="2" applyFont="1" applyFill="1" applyBorder="1" applyAlignment="1">
      <alignment horizontal="center" vertical="top" wrapText="1"/>
    </xf>
    <xf numFmtId="0" fontId="14" fillId="0" borderId="21" xfId="2" applyFont="1" applyFill="1" applyBorder="1" applyAlignment="1">
      <alignment horizontal="center" vertical="top" wrapText="1"/>
    </xf>
    <xf numFmtId="0" fontId="14" fillId="0" borderId="21" xfId="2" applyFont="1" applyFill="1" applyBorder="1" applyAlignment="1">
      <alignment horizontal="center" vertical="top"/>
    </xf>
    <xf numFmtId="0" fontId="14" fillId="0" borderId="22" xfId="2" applyFont="1" applyFill="1" applyBorder="1" applyAlignment="1">
      <alignment horizontal="center" vertical="top" wrapText="1"/>
    </xf>
    <xf numFmtId="0" fontId="22" fillId="0" borderId="0" xfId="2" applyFont="1" applyBorder="1"/>
    <xf numFmtId="0" fontId="22" fillId="0" borderId="19" xfId="2" applyFont="1" applyBorder="1"/>
    <xf numFmtId="0" fontId="14" fillId="0" borderId="23" xfId="2" applyFont="1" applyBorder="1" applyAlignment="1">
      <alignment horizontal="left" vertical="top" wrapText="1"/>
    </xf>
    <xf numFmtId="0" fontId="14" fillId="0" borderId="24" xfId="2" applyFont="1" applyBorder="1" applyAlignment="1">
      <alignment horizontal="left" vertical="top" wrapText="1"/>
    </xf>
    <xf numFmtId="0" fontId="14" fillId="0" borderId="25" xfId="2" applyFont="1" applyBorder="1" applyAlignment="1">
      <alignment horizontal="left" vertical="top" wrapText="1"/>
    </xf>
    <xf numFmtId="0" fontId="14" fillId="0" borderId="23" xfId="2" applyFont="1" applyBorder="1" applyAlignment="1">
      <alignment horizontal="left" vertical="top"/>
    </xf>
    <xf numFmtId="0" fontId="14" fillId="0" borderId="24" xfId="2" applyFont="1" applyBorder="1" applyAlignment="1">
      <alignment horizontal="left" vertical="top"/>
    </xf>
    <xf numFmtId="0" fontId="14" fillId="0" borderId="25" xfId="2" applyFont="1" applyBorder="1" applyAlignment="1">
      <alignment horizontal="left" vertical="top"/>
    </xf>
    <xf numFmtId="0" fontId="14" fillId="0" borderId="20" xfId="2" applyFont="1" applyBorder="1" applyAlignment="1">
      <alignment horizontal="center" vertical="top" wrapText="1"/>
    </xf>
    <xf numFmtId="0" fontId="14" fillId="0" borderId="19" xfId="2" applyFont="1" applyBorder="1" applyAlignment="1">
      <alignment horizontal="center" vertical="top" wrapText="1"/>
    </xf>
    <xf numFmtId="0" fontId="14" fillId="0" borderId="0" xfId="2" applyFont="1" applyBorder="1" applyAlignment="1">
      <alignment horizontal="center" vertical="top" wrapText="1"/>
    </xf>
    <xf numFmtId="0" fontId="14" fillId="0" borderId="26" xfId="2" applyFont="1" applyBorder="1" applyAlignment="1">
      <alignment horizontal="center" vertical="top" wrapText="1"/>
    </xf>
    <xf numFmtId="0" fontId="22" fillId="0" borderId="27" xfId="2" applyFont="1" applyBorder="1"/>
    <xf numFmtId="0" fontId="22" fillId="0" borderId="28" xfId="2" applyFont="1" applyBorder="1"/>
    <xf numFmtId="0" fontId="14" fillId="0" borderId="29" xfId="2" applyFont="1" applyBorder="1" applyAlignment="1">
      <alignment horizontal="center" vertical="top" wrapText="1"/>
    </xf>
    <xf numFmtId="0" fontId="22" fillId="0" borderId="19" xfId="2" applyFont="1" applyBorder="1" applyAlignment="1">
      <alignment horizontal="center"/>
    </xf>
    <xf numFmtId="0" fontId="14" fillId="0" borderId="23" xfId="2" applyFont="1" applyBorder="1" applyAlignment="1">
      <alignment horizontal="center" vertical="top" wrapText="1"/>
    </xf>
    <xf numFmtId="0" fontId="14" fillId="0" borderId="25" xfId="2" applyFont="1" applyBorder="1" applyAlignment="1">
      <alignment horizontal="center" vertical="top" wrapText="1"/>
    </xf>
    <xf numFmtId="0" fontId="14" fillId="0" borderId="30" xfId="2" applyFont="1" applyBorder="1" applyAlignment="1">
      <alignment horizontal="center" vertical="top" wrapText="1"/>
    </xf>
    <xf numFmtId="165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64" fontId="1" fillId="0" borderId="0" xfId="0" applyNumberFormat="1" applyFont="1" applyFill="1"/>
    <xf numFmtId="0" fontId="1" fillId="0" borderId="0" xfId="0" applyNumberFormat="1" applyFont="1" applyFill="1" applyAlignment="1">
      <alignment horizontal="right"/>
    </xf>
    <xf numFmtId="41" fontId="1" fillId="0" borderId="0" xfId="0" applyNumberFormat="1" applyFont="1" applyFill="1" applyAlignment="1">
      <alignment horizontal="right"/>
    </xf>
    <xf numFmtId="0" fontId="19" fillId="0" borderId="21" xfId="2" applyFont="1" applyFill="1" applyBorder="1" applyAlignment="1">
      <alignment horizontal="center" vertical="top" wrapText="1"/>
    </xf>
    <xf numFmtId="0" fontId="14" fillId="0" borderId="28" xfId="2" applyFont="1" applyFill="1" applyBorder="1" applyAlignment="1">
      <alignment horizontal="center" vertical="top" wrapText="1"/>
    </xf>
    <xf numFmtId="0" fontId="14" fillId="0" borderId="22" xfId="2" applyFont="1" applyFill="1" applyBorder="1" applyAlignment="1">
      <alignment horizontal="center" vertical="top" wrapText="1"/>
    </xf>
    <xf numFmtId="0" fontId="14" fillId="0" borderId="22" xfId="2" applyFont="1" applyFill="1" applyBorder="1" applyAlignment="1">
      <alignment horizontal="left" vertical="top" wrapText="1"/>
    </xf>
    <xf numFmtId="0" fontId="14" fillId="0" borderId="31" xfId="2" applyFont="1" applyBorder="1" applyAlignment="1">
      <alignment horizontal="center" vertical="top" wrapText="1"/>
    </xf>
    <xf numFmtId="0" fontId="14" fillId="0" borderId="32" xfId="2" applyFont="1" applyBorder="1" applyAlignment="1">
      <alignment horizontal="center" vertical="top" wrapText="1"/>
    </xf>
    <xf numFmtId="0" fontId="14" fillId="0" borderId="33" xfId="2" applyFont="1" applyBorder="1" applyAlignment="1">
      <alignment horizontal="center" vertical="top" wrapText="1"/>
    </xf>
    <xf numFmtId="0" fontId="14" fillId="0" borderId="22" xfId="2" applyFont="1" applyBorder="1" applyAlignment="1">
      <alignment horizontal="center" vertical="top" wrapText="1"/>
    </xf>
    <xf numFmtId="0" fontId="14" fillId="0" borderId="28" xfId="2" applyFont="1" applyBorder="1" applyAlignment="1">
      <alignment horizontal="center" vertical="top" wrapText="1"/>
    </xf>
    <xf numFmtId="0" fontId="14" fillId="0" borderId="27" xfId="2" applyFont="1" applyBorder="1" applyAlignment="1">
      <alignment horizontal="center" vertical="top" wrapText="1"/>
    </xf>
    <xf numFmtId="0" fontId="14" fillId="0" borderId="1" xfId="2" applyFont="1" applyBorder="1" applyAlignment="1">
      <alignment horizontal="center" vertical="top" wrapText="1"/>
    </xf>
    <xf numFmtId="0" fontId="14" fillId="0" borderId="2" xfId="2" applyFont="1" applyBorder="1" applyAlignment="1">
      <alignment horizontal="center" vertical="top" wrapText="1"/>
    </xf>
    <xf numFmtId="0" fontId="14" fillId="0" borderId="34" xfId="2" applyFont="1" applyBorder="1" applyAlignment="1">
      <alignment horizontal="center" vertical="top" wrapText="1"/>
    </xf>
    <xf numFmtId="0" fontId="14" fillId="0" borderId="31" xfId="2" applyFont="1" applyBorder="1" applyAlignment="1">
      <alignment horizontal="left" vertical="top" wrapText="1"/>
    </xf>
    <xf numFmtId="0" fontId="14" fillId="0" borderId="32" xfId="2" applyFont="1" applyBorder="1" applyAlignment="1">
      <alignment horizontal="left" vertical="top" wrapText="1"/>
    </xf>
    <xf numFmtId="0" fontId="14" fillId="0" borderId="35" xfId="2" applyFont="1" applyBorder="1" applyAlignment="1">
      <alignment horizontal="center" vertical="top" wrapText="1"/>
    </xf>
    <xf numFmtId="0" fontId="23" fillId="0" borderId="0" xfId="0" applyFont="1" applyFill="1"/>
    <xf numFmtId="0" fontId="1" fillId="0" borderId="36" xfId="0" applyFont="1" applyFill="1" applyBorder="1" applyAlignment="1">
      <alignment horizontal="left" wrapText="1"/>
    </xf>
    <xf numFmtId="0" fontId="1" fillId="0" borderId="37" xfId="0" applyFont="1" applyFill="1" applyBorder="1" applyAlignment="1">
      <alignment horizontal="right" wrapText="1"/>
    </xf>
    <xf numFmtId="0" fontId="1" fillId="0" borderId="37" xfId="0" applyFont="1" applyFill="1" applyBorder="1" applyAlignment="1">
      <alignment horizontal="left" wrapText="1"/>
    </xf>
    <xf numFmtId="0" fontId="1" fillId="0" borderId="38" xfId="0" applyFont="1" applyFill="1" applyBorder="1" applyAlignment="1">
      <alignment horizontal="left" wrapText="1"/>
    </xf>
    <xf numFmtId="0" fontId="1" fillId="0" borderId="39" xfId="0" applyFont="1" applyFill="1" applyBorder="1" applyAlignment="1">
      <alignment horizontal="left" wrapText="1"/>
    </xf>
    <xf numFmtId="0" fontId="1" fillId="0" borderId="40" xfId="0" applyFont="1" applyFill="1" applyBorder="1" applyAlignment="1">
      <alignment horizontal="left" wrapText="1"/>
    </xf>
    <xf numFmtId="2" fontId="1" fillId="0" borderId="0" xfId="0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 applyAlignment="1">
      <alignment horizontal="left"/>
    </xf>
    <xf numFmtId="41" fontId="1" fillId="0" borderId="0" xfId="0" applyNumberFormat="1" applyFont="1" applyFill="1" applyBorder="1"/>
    <xf numFmtId="164" fontId="1" fillId="0" borderId="19" xfId="0" applyNumberFormat="1" applyFont="1" applyFill="1" applyBorder="1" applyAlignment="1">
      <alignment horizontal="left"/>
    </xf>
    <xf numFmtId="166" fontId="1" fillId="0" borderId="0" xfId="1" applyNumberFormat="1" applyFont="1" applyFill="1"/>
    <xf numFmtId="43" fontId="1" fillId="0" borderId="0" xfId="0" applyNumberFormat="1" applyFont="1" applyFill="1"/>
    <xf numFmtId="0" fontId="1" fillId="0" borderId="36" xfId="0" applyFont="1" applyFill="1" applyBorder="1" applyAlignment="1">
      <alignment horizontal="left" wrapText="1"/>
    </xf>
    <xf numFmtId="0" fontId="1" fillId="0" borderId="37" xfId="0" applyFont="1" applyFill="1" applyBorder="1" applyAlignment="1">
      <alignment horizontal="right" wrapText="1"/>
    </xf>
    <xf numFmtId="0" fontId="1" fillId="0" borderId="37" xfId="0" applyFont="1" applyFill="1" applyBorder="1" applyAlignment="1">
      <alignment horizontal="left" wrapText="1"/>
    </xf>
    <xf numFmtId="0" fontId="1" fillId="0" borderId="41" xfId="0" applyFont="1" applyFill="1" applyBorder="1" applyAlignment="1">
      <alignment horizontal="left" wrapText="1"/>
    </xf>
    <xf numFmtId="0" fontId="1" fillId="0" borderId="0" xfId="0" applyNumberFormat="1" applyFont="1" applyFill="1" applyBorder="1"/>
    <xf numFmtId="0" fontId="1" fillId="0" borderId="37" xfId="0" applyNumberFormat="1" applyFont="1" applyFill="1" applyBorder="1" applyAlignment="1">
      <alignment horizontal="right"/>
    </xf>
    <xf numFmtId="41" fontId="1" fillId="0" borderId="37" xfId="0" applyNumberFormat="1" applyFont="1" applyFill="1" applyBorder="1" applyAlignment="1">
      <alignment horizontal="right"/>
    </xf>
    <xf numFmtId="41" fontId="1" fillId="0" borderId="42" xfId="0" applyNumberFormat="1" applyFont="1" applyFill="1" applyBorder="1" applyAlignment="1">
      <alignment horizontal="right"/>
    </xf>
    <xf numFmtId="0" fontId="1" fillId="0" borderId="36" xfId="0" applyFont="1" applyFill="1" applyBorder="1" applyAlignment="1">
      <alignment horizontal="center"/>
    </xf>
    <xf numFmtId="43" fontId="1" fillId="0" borderId="37" xfId="0" applyNumberFormat="1" applyFont="1" applyFill="1" applyBorder="1" applyAlignment="1">
      <alignment horizontal="right"/>
    </xf>
    <xf numFmtId="165" fontId="1" fillId="0" borderId="37" xfId="0" applyNumberFormat="1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42" xfId="0" applyNumberFormat="1" applyFont="1" applyFill="1" applyBorder="1" applyAlignment="1">
      <alignment horizontal="center"/>
    </xf>
    <xf numFmtId="0" fontId="1" fillId="0" borderId="43" xfId="0" applyNumberFormat="1" applyFont="1" applyFill="1" applyBorder="1" applyAlignment="1">
      <alignment horizontal="center"/>
    </xf>
    <xf numFmtId="0" fontId="1" fillId="0" borderId="41" xfId="0" applyFont="1" applyFill="1" applyBorder="1" applyAlignment="1"/>
    <xf numFmtId="2" fontId="1" fillId="0" borderId="37" xfId="0" applyNumberFormat="1" applyFont="1" applyFill="1" applyBorder="1" applyAlignment="1">
      <alignment horizontal="center" vertical="justify"/>
    </xf>
    <xf numFmtId="0" fontId="1" fillId="0" borderId="37" xfId="0" applyFont="1" applyFill="1" applyBorder="1" applyAlignment="1">
      <alignment horizontal="center" vertical="justify"/>
    </xf>
    <xf numFmtId="0" fontId="1" fillId="0" borderId="37" xfId="0" applyFont="1" applyFill="1" applyBorder="1" applyAlignment="1">
      <alignment horizontal="left"/>
    </xf>
    <xf numFmtId="41" fontId="1" fillId="0" borderId="37" xfId="0" applyNumberFormat="1" applyFont="1" applyFill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/>
    </xf>
    <xf numFmtId="41" fontId="1" fillId="0" borderId="37" xfId="0" applyNumberFormat="1" applyFont="1" applyFill="1" applyBorder="1" applyAlignment="1">
      <alignment horizontal="center"/>
    </xf>
    <xf numFmtId="2" fontId="1" fillId="0" borderId="41" xfId="0" applyNumberFormat="1" applyFont="1" applyFill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 vertical="justify"/>
    </xf>
    <xf numFmtId="164" fontId="1" fillId="0" borderId="37" xfId="0" applyNumberFormat="1" applyFont="1" applyFill="1" applyBorder="1"/>
    <xf numFmtId="166" fontId="1" fillId="0" borderId="37" xfId="1" applyNumberFormat="1" applyFont="1" applyFill="1" applyBorder="1" applyAlignment="1">
      <alignment horizontal="center"/>
    </xf>
    <xf numFmtId="43" fontId="1" fillId="0" borderId="37" xfId="0" applyNumberFormat="1" applyFont="1" applyFill="1" applyBorder="1" applyAlignment="1">
      <alignment horizontal="center"/>
    </xf>
    <xf numFmtId="0" fontId="1" fillId="0" borderId="37" xfId="0" applyFont="1" applyFill="1" applyBorder="1"/>
    <xf numFmtId="165" fontId="1" fillId="0" borderId="37" xfId="0" applyNumberFormat="1" applyFont="1" applyFill="1" applyBorder="1"/>
    <xf numFmtId="0" fontId="1" fillId="0" borderId="37" xfId="0" applyFont="1" applyFill="1" applyBorder="1" applyAlignment="1">
      <alignment horizontal="right"/>
    </xf>
    <xf numFmtId="0" fontId="1" fillId="0" borderId="41" xfId="0" applyFont="1" applyFill="1" applyBorder="1"/>
    <xf numFmtId="0" fontId="1" fillId="0" borderId="37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right"/>
    </xf>
    <xf numFmtId="9" fontId="1" fillId="0" borderId="37" xfId="0" applyNumberFormat="1" applyFont="1" applyFill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4" fontId="1" fillId="0" borderId="37" xfId="0" applyNumberFormat="1" applyFont="1" applyFill="1" applyBorder="1" applyAlignment="1">
      <alignment horizontal="right"/>
    </xf>
    <xf numFmtId="0" fontId="1" fillId="0" borderId="44" xfId="0" applyFont="1" applyFill="1" applyBorder="1" applyAlignment="1">
      <alignment horizontal="center"/>
    </xf>
    <xf numFmtId="0" fontId="1" fillId="0" borderId="45" xfId="0" applyNumberFormat="1" applyFont="1" applyFill="1" applyBorder="1" applyAlignment="1">
      <alignment horizontal="right"/>
    </xf>
    <xf numFmtId="43" fontId="1" fillId="0" borderId="45" xfId="0" applyNumberFormat="1" applyFont="1" applyFill="1" applyBorder="1" applyAlignment="1">
      <alignment horizontal="right"/>
    </xf>
    <xf numFmtId="165" fontId="1" fillId="0" borderId="45" xfId="0" applyNumberFormat="1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5" xfId="0" applyNumberFormat="1" applyFont="1" applyFill="1" applyBorder="1" applyAlignment="1">
      <alignment horizontal="center"/>
    </xf>
    <xf numFmtId="0" fontId="1" fillId="0" borderId="46" xfId="0" applyFont="1" applyFill="1" applyBorder="1"/>
    <xf numFmtId="0" fontId="2" fillId="0" borderId="45" xfId="0" applyFont="1" applyFill="1" applyBorder="1" applyAlignment="1">
      <alignment horizontal="right"/>
    </xf>
    <xf numFmtId="2" fontId="1" fillId="0" borderId="45" xfId="0" applyNumberFormat="1" applyFont="1" applyFill="1" applyBorder="1" applyAlignment="1">
      <alignment horizontal="center"/>
    </xf>
    <xf numFmtId="0" fontId="1" fillId="0" borderId="45" xfId="0" applyFont="1" applyFill="1" applyBorder="1" applyAlignment="1">
      <alignment horizontal="left"/>
    </xf>
    <xf numFmtId="41" fontId="1" fillId="0" borderId="45" xfId="0" applyNumberFormat="1" applyFont="1" applyFill="1" applyBorder="1" applyAlignment="1">
      <alignment horizontal="center"/>
    </xf>
    <xf numFmtId="2" fontId="1" fillId="0" borderId="46" xfId="0" applyNumberFormat="1" applyFont="1" applyFill="1" applyBorder="1" applyAlignment="1">
      <alignment horizontal="center"/>
    </xf>
    <xf numFmtId="0" fontId="1" fillId="0" borderId="37" xfId="0" applyNumberFormat="1" applyFont="1" applyFill="1" applyBorder="1" applyAlignment="1">
      <alignment horizontal="left"/>
    </xf>
    <xf numFmtId="0" fontId="1" fillId="0" borderId="42" xfId="0" applyNumberFormat="1" applyFont="1" applyFill="1" applyBorder="1" applyAlignment="1">
      <alignment horizontal="right"/>
    </xf>
    <xf numFmtId="0" fontId="1" fillId="0" borderId="47" xfId="0" applyNumberFormat="1" applyFont="1" applyFill="1" applyBorder="1" applyAlignment="1">
      <alignment horizontal="center"/>
    </xf>
    <xf numFmtId="0" fontId="1" fillId="0" borderId="48" xfId="0" applyNumberFormat="1" applyFont="1" applyFill="1" applyBorder="1" applyAlignment="1">
      <alignment horizontal="right"/>
    </xf>
    <xf numFmtId="0" fontId="1" fillId="0" borderId="48" xfId="0" applyNumberFormat="1" applyFont="1" applyFill="1" applyBorder="1" applyAlignment="1">
      <alignment horizontal="center"/>
    </xf>
    <xf numFmtId="0" fontId="1" fillId="0" borderId="49" xfId="0" applyNumberFormat="1" applyFont="1" applyFill="1" applyBorder="1" applyAlignment="1">
      <alignment horizontal="center"/>
    </xf>
    <xf numFmtId="0" fontId="2" fillId="0" borderId="48" xfId="0" applyNumberFormat="1" applyFont="1" applyFill="1" applyBorder="1" applyAlignment="1">
      <alignment horizontal="right"/>
    </xf>
    <xf numFmtId="41" fontId="1" fillId="0" borderId="48" xfId="0" applyNumberFormat="1" applyFont="1" applyFill="1" applyBorder="1" applyAlignment="1">
      <alignment horizontal="center"/>
    </xf>
    <xf numFmtId="0" fontId="1" fillId="0" borderId="43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24" fillId="3" borderId="40" xfId="0" applyFont="1" applyFill="1" applyBorder="1" applyAlignment="1">
      <alignment horizontal="center" vertical="center"/>
    </xf>
    <xf numFmtId="167" fontId="25" fillId="3" borderId="50" xfId="0" applyNumberFormat="1" applyFont="1" applyFill="1" applyBorder="1" applyAlignment="1">
      <alignment horizontal="center" vertical="center"/>
    </xf>
    <xf numFmtId="14" fontId="25" fillId="3" borderId="50" xfId="0" applyNumberFormat="1" applyFont="1" applyFill="1" applyBorder="1" applyAlignment="1">
      <alignment horizontal="center" vertical="center"/>
    </xf>
    <xf numFmtId="2" fontId="2" fillId="3" borderId="37" xfId="0" applyNumberFormat="1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left"/>
    </xf>
    <xf numFmtId="0" fontId="25" fillId="3" borderId="50" xfId="0" applyFont="1" applyFill="1" applyBorder="1" applyAlignment="1">
      <alignment vertical="center"/>
    </xf>
    <xf numFmtId="168" fontId="2" fillId="3" borderId="37" xfId="3" applyNumberFormat="1" applyFont="1" applyFill="1" applyBorder="1" applyAlignment="1" applyProtection="1">
      <alignment horizontal="right"/>
    </xf>
    <xf numFmtId="0" fontId="2" fillId="3" borderId="37" xfId="0" applyFont="1" applyFill="1" applyBorder="1" applyAlignment="1">
      <alignment horizontal="right"/>
    </xf>
    <xf numFmtId="0" fontId="25" fillId="3" borderId="50" xfId="0" applyFont="1" applyFill="1" applyBorder="1" applyAlignment="1">
      <alignment horizontal="center" vertical="center"/>
    </xf>
    <xf numFmtId="41" fontId="27" fillId="3" borderId="37" xfId="0" applyNumberFormat="1" applyFont="1" applyFill="1" applyBorder="1" applyAlignment="1">
      <alignment horizontal="center"/>
    </xf>
    <xf numFmtId="0" fontId="2" fillId="3" borderId="37" xfId="0" applyNumberFormat="1" applyFont="1" applyFill="1" applyBorder="1" applyAlignment="1">
      <alignment horizontal="center"/>
    </xf>
    <xf numFmtId="0" fontId="2" fillId="3" borderId="37" xfId="0" applyFont="1" applyFill="1" applyBorder="1"/>
    <xf numFmtId="2" fontId="25" fillId="3" borderId="50" xfId="0" applyNumberFormat="1" applyFont="1" applyFill="1" applyBorder="1" applyAlignment="1">
      <alignment horizontal="right" vertical="center"/>
    </xf>
    <xf numFmtId="43" fontId="2" fillId="3" borderId="37" xfId="0" applyNumberFormat="1" applyFont="1" applyFill="1" applyBorder="1" applyAlignment="1">
      <alignment horizontal="right"/>
    </xf>
    <xf numFmtId="164" fontId="2" fillId="3" borderId="37" xfId="0" applyNumberFormat="1" applyFont="1" applyFill="1" applyBorder="1"/>
    <xf numFmtId="41" fontId="27" fillId="4" borderId="37" xfId="0" applyNumberFormat="1" applyFont="1" applyFill="1" applyBorder="1" applyAlignment="1">
      <alignment horizontal="center"/>
    </xf>
    <xf numFmtId="41" fontId="2" fillId="4" borderId="37" xfId="0" applyNumberFormat="1" applyFont="1" applyFill="1" applyBorder="1" applyAlignment="1">
      <alignment horizontal="right"/>
    </xf>
    <xf numFmtId="0" fontId="1" fillId="4" borderId="37" xfId="0" applyFont="1" applyFill="1" applyBorder="1"/>
    <xf numFmtId="0" fontId="2" fillId="4" borderId="50" xfId="0" applyNumberFormat="1" applyFont="1" applyFill="1" applyBorder="1" applyAlignment="1">
      <alignment horizontal="center"/>
    </xf>
    <xf numFmtId="43" fontId="2" fillId="4" borderId="50" xfId="0" applyNumberFormat="1" applyFont="1" applyFill="1" applyBorder="1" applyAlignment="1">
      <alignment horizontal="center"/>
    </xf>
    <xf numFmtId="165" fontId="2" fillId="4" borderId="50" xfId="0" applyNumberFormat="1" applyFont="1" applyFill="1" applyBorder="1" applyAlignment="1">
      <alignment horizontal="center"/>
    </xf>
    <xf numFmtId="41" fontId="27" fillId="4" borderId="50" xfId="0" applyNumberFormat="1" applyFont="1" applyFill="1" applyBorder="1" applyAlignment="1">
      <alignment horizontal="center"/>
    </xf>
    <xf numFmtId="0" fontId="2" fillId="4" borderId="50" xfId="0" applyFont="1" applyFill="1" applyBorder="1"/>
    <xf numFmtId="168" fontId="2" fillId="4" borderId="50" xfId="0" applyNumberFormat="1" applyFont="1" applyFill="1" applyBorder="1" applyAlignment="1">
      <alignment horizontal="right"/>
    </xf>
    <xf numFmtId="2" fontId="2" fillId="4" borderId="50" xfId="0" applyNumberFormat="1" applyFont="1" applyFill="1" applyBorder="1"/>
    <xf numFmtId="0" fontId="2" fillId="4" borderId="50" xfId="0" applyFont="1" applyFill="1" applyBorder="1" applyAlignment="1">
      <alignment horizontal="right"/>
    </xf>
    <xf numFmtId="41" fontId="2" fillId="4" borderId="50" xfId="0" applyNumberFormat="1" applyFont="1" applyFill="1" applyBorder="1"/>
    <xf numFmtId="9" fontId="2" fillId="4" borderId="50" xfId="0" applyNumberFormat="1" applyFont="1" applyFill="1" applyBorder="1"/>
    <xf numFmtId="165" fontId="2" fillId="4" borderId="37" xfId="0" applyNumberFormat="1" applyFont="1" applyFill="1" applyBorder="1"/>
    <xf numFmtId="164" fontId="2" fillId="4" borderId="37" xfId="0" applyNumberFormat="1" applyFont="1" applyFill="1" applyBorder="1"/>
    <xf numFmtId="43" fontId="2" fillId="4" borderId="37" xfId="0" applyNumberFormat="1" applyFont="1" applyFill="1" applyBorder="1"/>
    <xf numFmtId="0" fontId="2" fillId="4" borderId="37" xfId="0" applyFont="1" applyFill="1" applyBorder="1" applyAlignment="1">
      <alignment horizontal="right"/>
    </xf>
    <xf numFmtId="0" fontId="2" fillId="4" borderId="0" xfId="0" applyFont="1" applyFill="1"/>
    <xf numFmtId="0" fontId="2" fillId="4" borderId="37" xfId="0" applyFont="1" applyFill="1" applyBorder="1"/>
    <xf numFmtId="0" fontId="2" fillId="4" borderId="37" xfId="0" applyFont="1" applyFill="1" applyBorder="1" applyAlignment="1">
      <alignment horizontal="center"/>
    </xf>
    <xf numFmtId="0" fontId="24" fillId="5" borderId="40" xfId="0" applyFont="1" applyFill="1" applyBorder="1" applyAlignment="1">
      <alignment horizontal="center" vertical="center"/>
    </xf>
    <xf numFmtId="167" fontId="25" fillId="5" borderId="50" xfId="0" applyNumberFormat="1" applyFont="1" applyFill="1" applyBorder="1" applyAlignment="1">
      <alignment horizontal="center" vertical="center"/>
    </xf>
    <xf numFmtId="14" fontId="25" fillId="5" borderId="50" xfId="0" applyNumberFormat="1" applyFont="1" applyFill="1" applyBorder="1" applyAlignment="1">
      <alignment horizontal="center" vertical="center"/>
    </xf>
    <xf numFmtId="2" fontId="2" fillId="5" borderId="37" xfId="0" applyNumberFormat="1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left"/>
    </xf>
    <xf numFmtId="0" fontId="25" fillId="5" borderId="50" xfId="0" applyFont="1" applyFill="1" applyBorder="1" applyAlignment="1">
      <alignment vertical="center"/>
    </xf>
    <xf numFmtId="168" fontId="2" fillId="5" borderId="37" xfId="3" applyNumberFormat="1" applyFont="1" applyFill="1" applyBorder="1" applyAlignment="1" applyProtection="1">
      <alignment horizontal="right"/>
    </xf>
    <xf numFmtId="0" fontId="2" fillId="5" borderId="37" xfId="0" applyFont="1" applyFill="1" applyBorder="1" applyAlignment="1">
      <alignment horizontal="right"/>
    </xf>
    <xf numFmtId="0" fontId="25" fillId="5" borderId="50" xfId="0" applyFont="1" applyFill="1" applyBorder="1" applyAlignment="1">
      <alignment horizontal="center" vertical="center"/>
    </xf>
    <xf numFmtId="41" fontId="27" fillId="5" borderId="37" xfId="0" applyNumberFormat="1" applyFont="1" applyFill="1" applyBorder="1" applyAlignment="1">
      <alignment horizontal="center"/>
    </xf>
    <xf numFmtId="0" fontId="2" fillId="5" borderId="37" xfId="0" applyNumberFormat="1" applyFont="1" applyFill="1" applyBorder="1" applyAlignment="1">
      <alignment horizontal="center"/>
    </xf>
    <xf numFmtId="0" fontId="2" fillId="5" borderId="37" xfId="0" applyFont="1" applyFill="1" applyBorder="1"/>
    <xf numFmtId="2" fontId="25" fillId="5" borderId="37" xfId="0" applyNumberFormat="1" applyFont="1" applyFill="1" applyBorder="1" applyAlignment="1">
      <alignment horizontal="right" vertical="center"/>
    </xf>
    <xf numFmtId="43" fontId="2" fillId="5" borderId="37" xfId="0" applyNumberFormat="1" applyFont="1" applyFill="1" applyBorder="1" applyAlignment="1">
      <alignment horizontal="right"/>
    </xf>
    <xf numFmtId="164" fontId="2" fillId="5" borderId="37" xfId="0" applyNumberFormat="1" applyFont="1" applyFill="1" applyBorder="1"/>
    <xf numFmtId="41" fontId="2" fillId="5" borderId="37" xfId="0" applyNumberFormat="1" applyFont="1" applyFill="1" applyBorder="1" applyAlignment="1">
      <alignment horizontal="right"/>
    </xf>
    <xf numFmtId="0" fontId="1" fillId="5" borderId="37" xfId="0" applyFont="1" applyFill="1" applyBorder="1"/>
    <xf numFmtId="0" fontId="2" fillId="5" borderId="50" xfId="0" applyNumberFormat="1" applyFont="1" applyFill="1" applyBorder="1" applyAlignment="1">
      <alignment horizontal="center"/>
    </xf>
    <xf numFmtId="43" fontId="2" fillId="5" borderId="50" xfId="0" applyNumberFormat="1" applyFont="1" applyFill="1" applyBorder="1" applyAlignment="1">
      <alignment horizontal="center"/>
    </xf>
    <xf numFmtId="165" fontId="2" fillId="5" borderId="50" xfId="0" applyNumberFormat="1" applyFont="1" applyFill="1" applyBorder="1" applyAlignment="1">
      <alignment horizontal="center"/>
    </xf>
    <xf numFmtId="41" fontId="27" fillId="5" borderId="50" xfId="0" applyNumberFormat="1" applyFont="1" applyFill="1" applyBorder="1" applyAlignment="1">
      <alignment horizontal="center"/>
    </xf>
    <xf numFmtId="0" fontId="2" fillId="5" borderId="50" xfId="0" applyFont="1" applyFill="1" applyBorder="1"/>
    <xf numFmtId="168" fontId="2" fillId="5" borderId="50" xfId="0" applyNumberFormat="1" applyFont="1" applyFill="1" applyBorder="1" applyAlignment="1">
      <alignment horizontal="right"/>
    </xf>
    <xf numFmtId="2" fontId="2" fillId="5" borderId="50" xfId="0" applyNumberFormat="1" applyFont="1" applyFill="1" applyBorder="1"/>
    <xf numFmtId="0" fontId="2" fillId="5" borderId="50" xfId="0" applyFont="1" applyFill="1" applyBorder="1" applyAlignment="1">
      <alignment horizontal="right"/>
    </xf>
    <xf numFmtId="41" fontId="2" fillId="5" borderId="50" xfId="0" applyNumberFormat="1" applyFont="1" applyFill="1" applyBorder="1"/>
    <xf numFmtId="9" fontId="2" fillId="5" borderId="50" xfId="0" applyNumberFormat="1" applyFont="1" applyFill="1" applyBorder="1"/>
    <xf numFmtId="165" fontId="2" fillId="5" borderId="37" xfId="0" applyNumberFormat="1" applyFont="1" applyFill="1" applyBorder="1"/>
    <xf numFmtId="43" fontId="2" fillId="5" borderId="37" xfId="0" applyNumberFormat="1" applyFont="1" applyFill="1" applyBorder="1"/>
    <xf numFmtId="0" fontId="2" fillId="5" borderId="0" xfId="0" applyFont="1" applyFill="1"/>
    <xf numFmtId="167" fontId="25" fillId="5" borderId="37" xfId="0" applyNumberFormat="1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vertical="center"/>
    </xf>
    <xf numFmtId="1" fontId="25" fillId="5" borderId="37" xfId="0" applyNumberFormat="1" applyFont="1" applyFill="1" applyBorder="1" applyAlignment="1">
      <alignment horizontal="center" vertical="center"/>
    </xf>
    <xf numFmtId="43" fontId="28" fillId="5" borderId="37" xfId="0" applyNumberFormat="1" applyFont="1" applyFill="1" applyBorder="1" applyAlignment="1">
      <alignment horizontal="right"/>
    </xf>
    <xf numFmtId="14" fontId="25" fillId="5" borderId="37" xfId="0" applyNumberFormat="1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/>
    </xf>
    <xf numFmtId="167" fontId="25" fillId="2" borderId="37" xfId="0" applyNumberFormat="1" applyFont="1" applyFill="1" applyBorder="1" applyAlignment="1">
      <alignment horizontal="center" vertical="center"/>
    </xf>
    <xf numFmtId="14" fontId="25" fillId="2" borderId="37" xfId="0" applyNumberFormat="1" applyFont="1" applyFill="1" applyBorder="1" applyAlignment="1">
      <alignment horizontal="center" vertical="center"/>
    </xf>
    <xf numFmtId="2" fontId="2" fillId="2" borderId="37" xfId="0" applyNumberFormat="1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left"/>
    </xf>
    <xf numFmtId="0" fontId="25" fillId="2" borderId="37" xfId="0" applyFont="1" applyFill="1" applyBorder="1" applyAlignment="1">
      <alignment vertical="center"/>
    </xf>
    <xf numFmtId="168" fontId="2" fillId="2" borderId="37" xfId="3" applyNumberFormat="1" applyFont="1" applyFill="1" applyBorder="1" applyAlignment="1" applyProtection="1">
      <alignment horizontal="right"/>
    </xf>
    <xf numFmtId="0" fontId="2" fillId="2" borderId="37" xfId="0" applyFont="1" applyFill="1" applyBorder="1" applyAlignment="1">
      <alignment horizontal="right"/>
    </xf>
    <xf numFmtId="0" fontId="25" fillId="2" borderId="50" xfId="0" applyFont="1" applyFill="1" applyBorder="1" applyAlignment="1">
      <alignment vertical="center"/>
    </xf>
    <xf numFmtId="0" fontId="25" fillId="2" borderId="37" xfId="0" applyFont="1" applyFill="1" applyBorder="1" applyAlignment="1">
      <alignment horizontal="center" vertical="center"/>
    </xf>
    <xf numFmtId="1" fontId="25" fillId="2" borderId="37" xfId="0" applyNumberFormat="1" applyFon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/>
    </xf>
    <xf numFmtId="0" fontId="2" fillId="2" borderId="37" xfId="0" applyFont="1" applyFill="1" applyBorder="1"/>
    <xf numFmtId="2" fontId="25" fillId="2" borderId="37" xfId="0" applyNumberFormat="1" applyFont="1" applyFill="1" applyBorder="1" applyAlignment="1">
      <alignment horizontal="right" vertical="center"/>
    </xf>
    <xf numFmtId="43" fontId="2" fillId="2" borderId="37" xfId="0" applyNumberFormat="1" applyFont="1" applyFill="1" applyBorder="1" applyAlignment="1">
      <alignment horizontal="right"/>
    </xf>
    <xf numFmtId="164" fontId="2" fillId="2" borderId="37" xfId="0" applyNumberFormat="1" applyFont="1" applyFill="1" applyBorder="1"/>
    <xf numFmtId="41" fontId="27" fillId="2" borderId="37" xfId="0" applyNumberFormat="1" applyFont="1" applyFill="1" applyBorder="1" applyAlignment="1">
      <alignment horizontal="center"/>
    </xf>
    <xf numFmtId="41" fontId="2" fillId="2" borderId="37" xfId="0" applyNumberFormat="1" applyFont="1" applyFill="1" applyBorder="1" applyAlignment="1">
      <alignment horizontal="right"/>
    </xf>
    <xf numFmtId="0" fontId="1" fillId="2" borderId="37" xfId="0" applyFont="1" applyFill="1" applyBorder="1"/>
    <xf numFmtId="0" fontId="2" fillId="2" borderId="50" xfId="0" applyNumberFormat="1" applyFont="1" applyFill="1" applyBorder="1" applyAlignment="1">
      <alignment horizontal="center"/>
    </xf>
    <xf numFmtId="43" fontId="2" fillId="2" borderId="50" xfId="0" applyNumberFormat="1" applyFont="1" applyFill="1" applyBorder="1" applyAlignment="1">
      <alignment horizontal="center"/>
    </xf>
    <xf numFmtId="165" fontId="2" fillId="2" borderId="50" xfId="0" applyNumberFormat="1" applyFont="1" applyFill="1" applyBorder="1" applyAlignment="1">
      <alignment horizontal="center"/>
    </xf>
    <xf numFmtId="41" fontId="27" fillId="2" borderId="50" xfId="0" applyNumberFormat="1" applyFont="1" applyFill="1" applyBorder="1" applyAlignment="1">
      <alignment horizontal="center"/>
    </xf>
    <xf numFmtId="0" fontId="2" fillId="2" borderId="50" xfId="0" applyFont="1" applyFill="1" applyBorder="1"/>
    <xf numFmtId="168" fontId="2" fillId="2" borderId="50" xfId="0" applyNumberFormat="1" applyFont="1" applyFill="1" applyBorder="1" applyAlignment="1">
      <alignment horizontal="right"/>
    </xf>
    <xf numFmtId="2" fontId="2" fillId="2" borderId="50" xfId="0" applyNumberFormat="1" applyFont="1" applyFill="1" applyBorder="1"/>
    <xf numFmtId="0" fontId="2" fillId="2" borderId="50" xfId="0" applyFont="1" applyFill="1" applyBorder="1" applyAlignment="1">
      <alignment horizontal="right"/>
    </xf>
    <xf numFmtId="41" fontId="2" fillId="2" borderId="50" xfId="0" applyNumberFormat="1" applyFont="1" applyFill="1" applyBorder="1"/>
    <xf numFmtId="9" fontId="2" fillId="2" borderId="50" xfId="0" applyNumberFormat="1" applyFont="1" applyFill="1" applyBorder="1"/>
    <xf numFmtId="165" fontId="2" fillId="2" borderId="37" xfId="0" applyNumberFormat="1" applyFont="1" applyFill="1" applyBorder="1"/>
    <xf numFmtId="43" fontId="2" fillId="2" borderId="37" xfId="0" applyNumberFormat="1" applyFont="1" applyFill="1" applyBorder="1"/>
    <xf numFmtId="0" fontId="2" fillId="2" borderId="0" xfId="0" applyFont="1" applyFill="1"/>
    <xf numFmtId="167" fontId="25" fillId="3" borderId="37" xfId="0" applyNumberFormat="1" applyFont="1" applyFill="1" applyBorder="1" applyAlignment="1">
      <alignment horizontal="center" vertical="center"/>
    </xf>
    <xf numFmtId="14" fontId="25" fillId="3" borderId="37" xfId="0" applyNumberFormat="1" applyFont="1" applyFill="1" applyBorder="1" applyAlignment="1">
      <alignment horizontal="center" vertical="center"/>
    </xf>
    <xf numFmtId="0" fontId="25" fillId="3" borderId="37" xfId="0" applyFont="1" applyFill="1" applyBorder="1" applyAlignment="1">
      <alignment vertical="center"/>
    </xf>
    <xf numFmtId="0" fontId="25" fillId="3" borderId="37" xfId="0" applyFont="1" applyFill="1" applyBorder="1" applyAlignment="1">
      <alignment horizontal="center" vertical="center"/>
    </xf>
    <xf numFmtId="1" fontId="25" fillId="3" borderId="37" xfId="0" applyNumberFormat="1" applyFont="1" applyFill="1" applyBorder="1" applyAlignment="1">
      <alignment horizontal="center" vertical="center"/>
    </xf>
    <xf numFmtId="2" fontId="25" fillId="3" borderId="37" xfId="0" applyNumberFormat="1" applyFont="1" applyFill="1" applyBorder="1" applyAlignment="1">
      <alignment horizontal="right" vertical="center"/>
    </xf>
    <xf numFmtId="0" fontId="24" fillId="6" borderId="40" xfId="0" applyFont="1" applyFill="1" applyBorder="1" applyAlignment="1">
      <alignment horizontal="center" vertical="center"/>
    </xf>
    <xf numFmtId="167" fontId="25" fillId="6" borderId="37" xfId="0" applyNumberFormat="1" applyFont="1" applyFill="1" applyBorder="1" applyAlignment="1">
      <alignment horizontal="center" vertical="center"/>
    </xf>
    <xf numFmtId="14" fontId="25" fillId="6" borderId="37" xfId="0" applyNumberFormat="1" applyFont="1" applyFill="1" applyBorder="1" applyAlignment="1">
      <alignment horizontal="center" vertical="center"/>
    </xf>
    <xf numFmtId="2" fontId="2" fillId="6" borderId="37" xfId="0" applyNumberFormat="1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left"/>
    </xf>
    <xf numFmtId="0" fontId="25" fillId="6" borderId="37" xfId="0" applyFont="1" applyFill="1" applyBorder="1" applyAlignment="1">
      <alignment vertical="center"/>
    </xf>
    <xf numFmtId="168" fontId="2" fillId="6" borderId="37" xfId="3" applyNumberFormat="1" applyFont="1" applyFill="1" applyBorder="1" applyAlignment="1" applyProtection="1">
      <alignment horizontal="right"/>
    </xf>
    <xf numFmtId="0" fontId="2" fillId="6" borderId="37" xfId="0" applyFont="1" applyFill="1" applyBorder="1" applyAlignment="1">
      <alignment horizontal="right"/>
    </xf>
    <xf numFmtId="0" fontId="25" fillId="6" borderId="37" xfId="0" applyFont="1" applyFill="1" applyBorder="1" applyAlignment="1">
      <alignment horizontal="center" vertical="center" wrapText="1"/>
    </xf>
    <xf numFmtId="0" fontId="2" fillId="6" borderId="37" xfId="0" applyNumberFormat="1" applyFont="1" applyFill="1" applyBorder="1" applyAlignment="1">
      <alignment horizontal="center"/>
    </xf>
    <xf numFmtId="0" fontId="2" fillId="6" borderId="37" xfId="0" applyFont="1" applyFill="1" applyBorder="1"/>
    <xf numFmtId="2" fontId="25" fillId="6" borderId="37" xfId="0" applyNumberFormat="1" applyFont="1" applyFill="1" applyBorder="1" applyAlignment="1">
      <alignment horizontal="right" vertical="center"/>
    </xf>
    <xf numFmtId="43" fontId="2" fillId="6" borderId="37" xfId="0" applyNumberFormat="1" applyFont="1" applyFill="1" applyBorder="1" applyAlignment="1">
      <alignment horizontal="right"/>
    </xf>
    <xf numFmtId="164" fontId="2" fillId="6" borderId="37" xfId="0" applyNumberFormat="1" applyFont="1" applyFill="1" applyBorder="1"/>
    <xf numFmtId="41" fontId="27" fillId="6" borderId="37" xfId="0" applyNumberFormat="1" applyFont="1" applyFill="1" applyBorder="1" applyAlignment="1">
      <alignment horizontal="center"/>
    </xf>
    <xf numFmtId="41" fontId="2" fillId="6" borderId="37" xfId="0" applyNumberFormat="1" applyFont="1" applyFill="1" applyBorder="1" applyAlignment="1">
      <alignment horizontal="right"/>
    </xf>
    <xf numFmtId="0" fontId="1" fillId="6" borderId="37" xfId="0" applyFont="1" applyFill="1" applyBorder="1"/>
    <xf numFmtId="0" fontId="2" fillId="6" borderId="50" xfId="0" applyNumberFormat="1" applyFont="1" applyFill="1" applyBorder="1" applyAlignment="1">
      <alignment horizontal="center" wrapText="1"/>
    </xf>
    <xf numFmtId="43" fontId="2" fillId="6" borderId="50" xfId="0" applyNumberFormat="1" applyFont="1" applyFill="1" applyBorder="1" applyAlignment="1">
      <alignment horizontal="center"/>
    </xf>
    <xf numFmtId="165" fontId="2" fillId="6" borderId="50" xfId="0" applyNumberFormat="1" applyFont="1" applyFill="1" applyBorder="1" applyAlignment="1">
      <alignment horizontal="center"/>
    </xf>
    <xf numFmtId="41" fontId="27" fillId="6" borderId="50" xfId="0" applyNumberFormat="1" applyFont="1" applyFill="1" applyBorder="1" applyAlignment="1">
      <alignment horizontal="center"/>
    </xf>
    <xf numFmtId="0" fontId="2" fillId="6" borderId="50" xfId="0" applyFont="1" applyFill="1" applyBorder="1"/>
    <xf numFmtId="168" fontId="2" fillId="6" borderId="50" xfId="0" applyNumberFormat="1" applyFont="1" applyFill="1" applyBorder="1" applyAlignment="1">
      <alignment horizontal="right"/>
    </xf>
    <xf numFmtId="2" fontId="2" fillId="6" borderId="50" xfId="0" applyNumberFormat="1" applyFont="1" applyFill="1" applyBorder="1"/>
    <xf numFmtId="0" fontId="2" fillId="6" borderId="50" xfId="0" applyFont="1" applyFill="1" applyBorder="1" applyAlignment="1">
      <alignment horizontal="right"/>
    </xf>
    <xf numFmtId="41" fontId="2" fillId="6" borderId="50" xfId="0" applyNumberFormat="1" applyFont="1" applyFill="1" applyBorder="1"/>
    <xf numFmtId="9" fontId="2" fillId="6" borderId="50" xfId="0" applyNumberFormat="1" applyFont="1" applyFill="1" applyBorder="1"/>
    <xf numFmtId="165" fontId="2" fillId="6" borderId="37" xfId="0" applyNumberFormat="1" applyFont="1" applyFill="1" applyBorder="1"/>
    <xf numFmtId="43" fontId="2" fillId="6" borderId="37" xfId="0" applyNumberFormat="1" applyFont="1" applyFill="1" applyBorder="1"/>
    <xf numFmtId="0" fontId="2" fillId="6" borderId="0" xfId="0" applyFont="1" applyFill="1"/>
    <xf numFmtId="0" fontId="24" fillId="0" borderId="40" xfId="0" applyFont="1" applyFill="1" applyBorder="1" applyAlignment="1">
      <alignment horizontal="center" vertical="center"/>
    </xf>
    <xf numFmtId="167" fontId="25" fillId="0" borderId="37" xfId="0" applyNumberFormat="1" applyFont="1" applyFill="1" applyBorder="1" applyAlignment="1">
      <alignment horizontal="center" vertical="center"/>
    </xf>
    <xf numFmtId="14" fontId="25" fillId="0" borderId="37" xfId="0" applyNumberFormat="1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left"/>
    </xf>
    <xf numFmtId="0" fontId="25" fillId="0" borderId="37" xfId="0" applyFont="1" applyFill="1" applyBorder="1" applyAlignment="1">
      <alignment vertical="center"/>
    </xf>
    <xf numFmtId="168" fontId="2" fillId="0" borderId="37" xfId="3" applyNumberFormat="1" applyFont="1" applyFill="1" applyBorder="1" applyAlignment="1" applyProtection="1">
      <alignment horizontal="right"/>
    </xf>
    <xf numFmtId="0" fontId="25" fillId="0" borderId="37" xfId="0" applyFont="1" applyFill="1" applyBorder="1" applyAlignment="1">
      <alignment horizontal="center" vertical="center" wrapText="1"/>
    </xf>
    <xf numFmtId="0" fontId="2" fillId="0" borderId="37" xfId="0" applyNumberFormat="1" applyFont="1" applyFill="1" applyBorder="1" applyAlignment="1">
      <alignment horizontal="center"/>
    </xf>
    <xf numFmtId="0" fontId="2" fillId="0" borderId="37" xfId="0" applyFont="1" applyFill="1" applyBorder="1"/>
    <xf numFmtId="2" fontId="25" fillId="0" borderId="37" xfId="0" applyNumberFormat="1" applyFont="1" applyFill="1" applyBorder="1" applyAlignment="1">
      <alignment horizontal="right" vertical="center"/>
    </xf>
    <xf numFmtId="43" fontId="2" fillId="0" borderId="37" xfId="0" applyNumberFormat="1" applyFont="1" applyFill="1" applyBorder="1" applyAlignment="1">
      <alignment horizontal="right"/>
    </xf>
    <xf numFmtId="164" fontId="2" fillId="0" borderId="37" xfId="0" applyNumberFormat="1" applyFont="1" applyFill="1" applyBorder="1"/>
    <xf numFmtId="41" fontId="27" fillId="7" borderId="37" xfId="0" applyNumberFormat="1" applyFont="1" applyFill="1" applyBorder="1" applyAlignment="1">
      <alignment horizontal="center"/>
    </xf>
    <xf numFmtId="41" fontId="2" fillId="7" borderId="37" xfId="0" applyNumberFormat="1" applyFont="1" applyFill="1" applyBorder="1" applyAlignment="1">
      <alignment horizontal="right"/>
    </xf>
    <xf numFmtId="0" fontId="1" fillId="7" borderId="37" xfId="0" applyFont="1" applyFill="1" applyBorder="1"/>
    <xf numFmtId="0" fontId="2" fillId="7" borderId="50" xfId="0" applyNumberFormat="1" applyFont="1" applyFill="1" applyBorder="1" applyAlignment="1">
      <alignment horizontal="center" wrapText="1"/>
    </xf>
    <xf numFmtId="43" fontId="2" fillId="7" borderId="50" xfId="0" applyNumberFormat="1" applyFont="1" applyFill="1" applyBorder="1" applyAlignment="1">
      <alignment horizontal="center"/>
    </xf>
    <xf numFmtId="165" fontId="2" fillId="7" borderId="50" xfId="0" applyNumberFormat="1" applyFont="1" applyFill="1" applyBorder="1" applyAlignment="1">
      <alignment horizontal="center"/>
    </xf>
    <xf numFmtId="41" fontId="27" fillId="7" borderId="50" xfId="0" applyNumberFormat="1" applyFont="1" applyFill="1" applyBorder="1" applyAlignment="1">
      <alignment horizontal="center"/>
    </xf>
    <xf numFmtId="0" fontId="2" fillId="7" borderId="50" xfId="0" applyFont="1" applyFill="1" applyBorder="1"/>
    <xf numFmtId="168" fontId="2" fillId="7" borderId="50" xfId="0" applyNumberFormat="1" applyFont="1" applyFill="1" applyBorder="1" applyAlignment="1">
      <alignment horizontal="right"/>
    </xf>
    <xf numFmtId="2" fontId="2" fillId="7" borderId="50" xfId="0" applyNumberFormat="1" applyFont="1" applyFill="1" applyBorder="1"/>
    <xf numFmtId="0" fontId="2" fillId="7" borderId="50" xfId="0" applyFont="1" applyFill="1" applyBorder="1" applyAlignment="1">
      <alignment horizontal="right"/>
    </xf>
    <xf numFmtId="41" fontId="2" fillId="7" borderId="50" xfId="0" applyNumberFormat="1" applyFont="1" applyFill="1" applyBorder="1"/>
    <xf numFmtId="9" fontId="2" fillId="7" borderId="50" xfId="0" applyNumberFormat="1" applyFont="1" applyFill="1" applyBorder="1"/>
    <xf numFmtId="166" fontId="2" fillId="7" borderId="50" xfId="1" applyNumberFormat="1" applyFont="1" applyFill="1" applyBorder="1"/>
    <xf numFmtId="165" fontId="2" fillId="7" borderId="37" xfId="0" applyNumberFormat="1" applyFont="1" applyFill="1" applyBorder="1"/>
    <xf numFmtId="164" fontId="2" fillId="7" borderId="37" xfId="0" applyNumberFormat="1" applyFont="1" applyFill="1" applyBorder="1"/>
    <xf numFmtId="43" fontId="2" fillId="7" borderId="37" xfId="0" applyNumberFormat="1" applyFont="1" applyFill="1" applyBorder="1"/>
    <xf numFmtId="0" fontId="2" fillId="7" borderId="37" xfId="0" applyFont="1" applyFill="1" applyBorder="1" applyAlignment="1">
      <alignment horizontal="right"/>
    </xf>
    <xf numFmtId="0" fontId="2" fillId="7" borderId="0" xfId="0" applyFont="1" applyFill="1"/>
    <xf numFmtId="0" fontId="2" fillId="7" borderId="37" xfId="0" applyFont="1" applyFill="1" applyBorder="1"/>
    <xf numFmtId="0" fontId="2" fillId="7" borderId="37" xfId="0" applyFont="1" applyFill="1" applyBorder="1" applyAlignment="1">
      <alignment horizontal="center"/>
    </xf>
    <xf numFmtId="0" fontId="1" fillId="7" borderId="51" xfId="0" applyFont="1" applyFill="1" applyBorder="1"/>
    <xf numFmtId="0" fontId="2" fillId="7" borderId="52" xfId="0" applyNumberFormat="1" applyFont="1" applyFill="1" applyBorder="1" applyAlignment="1">
      <alignment horizontal="center" wrapText="1"/>
    </xf>
    <xf numFmtId="43" fontId="2" fillId="7" borderId="52" xfId="0" applyNumberFormat="1" applyFont="1" applyFill="1" applyBorder="1" applyAlignment="1">
      <alignment horizontal="center"/>
    </xf>
    <xf numFmtId="165" fontId="2" fillId="7" borderId="52" xfId="0" applyNumberFormat="1" applyFont="1" applyFill="1" applyBorder="1" applyAlignment="1">
      <alignment horizontal="center"/>
    </xf>
    <xf numFmtId="41" fontId="27" fillId="7" borderId="52" xfId="0" applyNumberFormat="1" applyFont="1" applyFill="1" applyBorder="1" applyAlignment="1">
      <alignment horizontal="center"/>
    </xf>
    <xf numFmtId="0" fontId="2" fillId="7" borderId="52" xfId="0" applyFont="1" applyFill="1" applyBorder="1"/>
    <xf numFmtId="168" fontId="2" fillId="7" borderId="52" xfId="0" applyNumberFormat="1" applyFont="1" applyFill="1" applyBorder="1" applyAlignment="1">
      <alignment horizontal="right"/>
    </xf>
    <xf numFmtId="2" fontId="2" fillId="7" borderId="52" xfId="0" applyNumberFormat="1" applyFont="1" applyFill="1" applyBorder="1"/>
    <xf numFmtId="0" fontId="2" fillId="7" borderId="52" xfId="0" applyFont="1" applyFill="1" applyBorder="1" applyAlignment="1">
      <alignment horizontal="right"/>
    </xf>
    <xf numFmtId="41" fontId="2" fillId="7" borderId="52" xfId="0" applyNumberFormat="1" applyFont="1" applyFill="1" applyBorder="1"/>
    <xf numFmtId="9" fontId="2" fillId="7" borderId="52" xfId="0" applyNumberFormat="1" applyFont="1" applyFill="1" applyBorder="1"/>
    <xf numFmtId="41" fontId="2" fillId="6" borderId="42" xfId="0" applyNumberFormat="1" applyFont="1" applyFill="1" applyBorder="1" applyAlignment="1">
      <alignment horizontal="right"/>
    </xf>
    <xf numFmtId="0" fontId="1" fillId="6" borderId="53" xfId="0" applyFont="1" applyFill="1" applyBorder="1"/>
    <xf numFmtId="0" fontId="2" fillId="6" borderId="54" xfId="0" applyNumberFormat="1" applyFont="1" applyFill="1" applyBorder="1" applyAlignment="1">
      <alignment horizontal="center" wrapText="1"/>
    </xf>
    <xf numFmtId="43" fontId="2" fillId="6" borderId="54" xfId="0" applyNumberFormat="1" applyFont="1" applyFill="1" applyBorder="1" applyAlignment="1">
      <alignment horizontal="center"/>
    </xf>
    <xf numFmtId="165" fontId="2" fillId="6" borderId="54" xfId="0" applyNumberFormat="1" applyFont="1" applyFill="1" applyBorder="1" applyAlignment="1">
      <alignment horizontal="center"/>
    </xf>
    <xf numFmtId="41" fontId="27" fillId="6" borderId="54" xfId="0" applyNumberFormat="1" applyFont="1" applyFill="1" applyBorder="1" applyAlignment="1">
      <alignment horizontal="center"/>
    </xf>
    <xf numFmtId="0" fontId="2" fillId="6" borderId="54" xfId="0" applyFont="1" applyFill="1" applyBorder="1"/>
    <xf numFmtId="168" fontId="2" fillId="6" borderId="54" xfId="0" applyNumberFormat="1" applyFont="1" applyFill="1" applyBorder="1" applyAlignment="1">
      <alignment horizontal="right"/>
    </xf>
    <xf numFmtId="2" fontId="2" fillId="6" borderId="54" xfId="0" applyNumberFormat="1" applyFont="1" applyFill="1" applyBorder="1"/>
    <xf numFmtId="0" fontId="2" fillId="6" borderId="54" xfId="0" applyFont="1" applyFill="1" applyBorder="1" applyAlignment="1">
      <alignment horizontal="right"/>
    </xf>
    <xf numFmtId="41" fontId="2" fillId="6" borderId="54" xfId="0" applyNumberFormat="1" applyFont="1" applyFill="1" applyBorder="1"/>
    <xf numFmtId="9" fontId="2" fillId="6" borderId="54" xfId="0" applyNumberFormat="1" applyFont="1" applyFill="1" applyBorder="1"/>
    <xf numFmtId="41" fontId="2" fillId="6" borderId="55" xfId="0" applyNumberFormat="1" applyFont="1" applyFill="1" applyBorder="1" applyAlignment="1">
      <alignment horizontal="left"/>
    </xf>
    <xf numFmtId="165" fontId="2" fillId="6" borderId="43" xfId="0" applyNumberFormat="1" applyFont="1" applyFill="1" applyBorder="1"/>
    <xf numFmtId="0" fontId="1" fillId="7" borderId="50" xfId="0" applyFont="1" applyFill="1" applyBorder="1"/>
    <xf numFmtId="41" fontId="2" fillId="7" borderId="50" xfId="0" applyNumberFormat="1" applyFont="1" applyFill="1" applyBorder="1" applyAlignment="1">
      <alignment vertical="top"/>
    </xf>
    <xf numFmtId="41" fontId="2" fillId="7" borderId="50" xfId="0" applyNumberFormat="1" applyFont="1" applyFill="1" applyBorder="1" applyAlignment="1">
      <alignment horizontal="left" vertical="top"/>
    </xf>
    <xf numFmtId="0" fontId="25" fillId="0" borderId="37" xfId="0" applyFont="1" applyFill="1" applyBorder="1" applyAlignment="1">
      <alignment horizontal="center" vertical="center"/>
    </xf>
    <xf numFmtId="41" fontId="27" fillId="0" borderId="37" xfId="0" applyNumberFormat="1" applyFont="1" applyFill="1" applyBorder="1" applyAlignment="1">
      <alignment horizontal="center"/>
    </xf>
    <xf numFmtId="41" fontId="2" fillId="0" borderId="37" xfId="0" applyNumberFormat="1" applyFont="1" applyFill="1" applyBorder="1" applyAlignment="1">
      <alignment horizontal="right"/>
    </xf>
    <xf numFmtId="0" fontId="2" fillId="0" borderId="50" xfId="0" applyNumberFormat="1" applyFont="1" applyFill="1" applyBorder="1" applyAlignment="1">
      <alignment horizontal="center"/>
    </xf>
    <xf numFmtId="43" fontId="2" fillId="0" borderId="50" xfId="0" applyNumberFormat="1" applyFont="1" applyFill="1" applyBorder="1" applyAlignment="1">
      <alignment horizontal="center"/>
    </xf>
    <xf numFmtId="165" fontId="2" fillId="0" borderId="50" xfId="0" applyNumberFormat="1" applyFont="1" applyFill="1" applyBorder="1" applyAlignment="1">
      <alignment horizontal="center"/>
    </xf>
    <xf numFmtId="41" fontId="27" fillId="0" borderId="50" xfId="0" applyNumberFormat="1" applyFont="1" applyFill="1" applyBorder="1" applyAlignment="1">
      <alignment horizontal="center"/>
    </xf>
    <xf numFmtId="0" fontId="2" fillId="0" borderId="50" xfId="0" applyFont="1" applyFill="1" applyBorder="1"/>
    <xf numFmtId="168" fontId="2" fillId="0" borderId="50" xfId="0" applyNumberFormat="1" applyFont="1" applyFill="1" applyBorder="1" applyAlignment="1">
      <alignment horizontal="right"/>
    </xf>
    <xf numFmtId="2" fontId="2" fillId="0" borderId="50" xfId="0" applyNumberFormat="1" applyFont="1" applyFill="1" applyBorder="1"/>
    <xf numFmtId="0" fontId="2" fillId="0" borderId="50" xfId="0" applyFont="1" applyFill="1" applyBorder="1" applyAlignment="1">
      <alignment horizontal="right"/>
    </xf>
    <xf numFmtId="41" fontId="2" fillId="0" borderId="50" xfId="0" applyNumberFormat="1" applyFont="1" applyFill="1" applyBorder="1"/>
    <xf numFmtId="9" fontId="2" fillId="0" borderId="50" xfId="0" applyNumberFormat="1" applyFont="1" applyFill="1" applyBorder="1"/>
    <xf numFmtId="165" fontId="2" fillId="0" borderId="37" xfId="0" applyNumberFormat="1" applyFont="1" applyFill="1" applyBorder="1"/>
    <xf numFmtId="43" fontId="2" fillId="0" borderId="37" xfId="0" applyNumberFormat="1" applyFont="1" applyFill="1" applyBorder="1"/>
    <xf numFmtId="0" fontId="24" fillId="4" borderId="40" xfId="0" applyFont="1" applyFill="1" applyBorder="1" applyAlignment="1">
      <alignment horizontal="center" vertical="center"/>
    </xf>
    <xf numFmtId="167" fontId="25" fillId="4" borderId="37" xfId="0" applyNumberFormat="1" applyFont="1" applyFill="1" applyBorder="1" applyAlignment="1">
      <alignment horizontal="center" vertical="center"/>
    </xf>
    <xf numFmtId="14" fontId="25" fillId="4" borderId="37" xfId="0" applyNumberFormat="1" applyFont="1" applyFill="1" applyBorder="1" applyAlignment="1">
      <alignment horizontal="center" vertical="center"/>
    </xf>
    <xf numFmtId="2" fontId="2" fillId="4" borderId="37" xfId="0" applyNumberFormat="1" applyFont="1" applyFill="1" applyBorder="1" applyAlignment="1">
      <alignment horizontal="center"/>
    </xf>
    <xf numFmtId="0" fontId="2" fillId="4" borderId="37" xfId="0" applyFont="1" applyFill="1" applyBorder="1" applyAlignment="1">
      <alignment horizontal="left"/>
    </xf>
    <xf numFmtId="0" fontId="25" fillId="4" borderId="37" xfId="0" applyFont="1" applyFill="1" applyBorder="1" applyAlignment="1">
      <alignment vertical="center"/>
    </xf>
    <xf numFmtId="168" fontId="2" fillId="4" borderId="37" xfId="3" applyNumberFormat="1" applyFont="1" applyFill="1" applyBorder="1" applyAlignment="1" applyProtection="1">
      <alignment horizontal="right"/>
    </xf>
    <xf numFmtId="0" fontId="25" fillId="4" borderId="37" xfId="0" applyFont="1" applyFill="1" applyBorder="1" applyAlignment="1">
      <alignment horizontal="center" vertical="center"/>
    </xf>
    <xf numFmtId="0" fontId="2" fillId="4" borderId="37" xfId="0" applyNumberFormat="1" applyFont="1" applyFill="1" applyBorder="1" applyAlignment="1">
      <alignment horizontal="center"/>
    </xf>
    <xf numFmtId="2" fontId="25" fillId="4" borderId="37" xfId="0" applyNumberFormat="1" applyFont="1" applyFill="1" applyBorder="1" applyAlignment="1">
      <alignment horizontal="right" vertical="center"/>
    </xf>
    <xf numFmtId="43" fontId="2" fillId="4" borderId="37" xfId="0" applyNumberFormat="1" applyFont="1" applyFill="1" applyBorder="1" applyAlignment="1">
      <alignment horizontal="right"/>
    </xf>
    <xf numFmtId="41" fontId="27" fillId="0" borderId="52" xfId="0" applyNumberFormat="1" applyFont="1" applyFill="1" applyBorder="1" applyAlignment="1">
      <alignment horizontal="center"/>
    </xf>
    <xf numFmtId="165" fontId="2" fillId="0" borderId="38" xfId="0" applyNumberFormat="1" applyFont="1" applyFill="1" applyBorder="1" applyAlignment="1">
      <alignment horizontal="center"/>
    </xf>
    <xf numFmtId="41" fontId="27" fillId="0" borderId="56" xfId="0" applyNumberFormat="1" applyFont="1" applyFill="1" applyBorder="1" applyAlignment="1">
      <alignment horizontal="center"/>
    </xf>
    <xf numFmtId="41" fontId="27" fillId="0" borderId="57" xfId="0" applyNumberFormat="1" applyFont="1" applyFill="1" applyBorder="1" applyAlignment="1">
      <alignment horizontal="center"/>
    </xf>
    <xf numFmtId="14" fontId="25" fillId="5" borderId="52" xfId="0" applyNumberFormat="1" applyFont="1" applyFill="1" applyBorder="1" applyAlignment="1">
      <alignment horizontal="center" vertical="center"/>
    </xf>
    <xf numFmtId="0" fontId="25" fillId="5" borderId="52" xfId="0" applyFont="1" applyFill="1" applyBorder="1" applyAlignment="1">
      <alignment horizontal="center" vertical="center"/>
    </xf>
    <xf numFmtId="0" fontId="1" fillId="5" borderId="50" xfId="0" applyFont="1" applyFill="1" applyBorder="1"/>
    <xf numFmtId="0" fontId="24" fillId="5" borderId="58" xfId="0" applyFont="1" applyFill="1" applyBorder="1" applyAlignment="1">
      <alignment horizontal="center" vertical="center"/>
    </xf>
    <xf numFmtId="167" fontId="25" fillId="5" borderId="51" xfId="0" applyNumberFormat="1" applyFont="1" applyFill="1" applyBorder="1" applyAlignment="1">
      <alignment horizontal="center" vertical="center"/>
    </xf>
    <xf numFmtId="2" fontId="2" fillId="5" borderId="51" xfId="0" applyNumberFormat="1" applyFont="1" applyFill="1" applyBorder="1" applyAlignment="1">
      <alignment horizontal="center"/>
    </xf>
    <xf numFmtId="0" fontId="2" fillId="5" borderId="51" xfId="0" applyFont="1" applyFill="1" applyBorder="1" applyAlignment="1">
      <alignment horizontal="center"/>
    </xf>
    <xf numFmtId="0" fontId="2" fillId="5" borderId="51" xfId="0" applyFont="1" applyFill="1" applyBorder="1" applyAlignment="1">
      <alignment horizontal="left"/>
    </xf>
    <xf numFmtId="0" fontId="25" fillId="5" borderId="51" xfId="0" applyFont="1" applyFill="1" applyBorder="1" applyAlignment="1">
      <alignment vertical="center"/>
    </xf>
    <xf numFmtId="168" fontId="2" fillId="5" borderId="51" xfId="3" applyNumberFormat="1" applyFont="1" applyFill="1" applyBorder="1" applyAlignment="1" applyProtection="1">
      <alignment horizontal="right"/>
    </xf>
    <xf numFmtId="0" fontId="2" fillId="5" borderId="51" xfId="0" applyFont="1" applyFill="1" applyBorder="1" applyAlignment="1">
      <alignment horizontal="right"/>
    </xf>
    <xf numFmtId="0" fontId="2" fillId="5" borderId="51" xfId="0" applyNumberFormat="1" applyFont="1" applyFill="1" applyBorder="1" applyAlignment="1">
      <alignment horizontal="center"/>
    </xf>
    <xf numFmtId="0" fontId="2" fillId="5" borderId="51" xfId="0" applyFont="1" applyFill="1" applyBorder="1"/>
    <xf numFmtId="2" fontId="25" fillId="5" borderId="51" xfId="0" applyNumberFormat="1" applyFont="1" applyFill="1" applyBorder="1" applyAlignment="1">
      <alignment horizontal="right" vertical="center"/>
    </xf>
    <xf numFmtId="43" fontId="2" fillId="5" borderId="51" xfId="0" applyNumberFormat="1" applyFont="1" applyFill="1" applyBorder="1" applyAlignment="1">
      <alignment horizontal="right"/>
    </xf>
    <xf numFmtId="164" fontId="2" fillId="5" borderId="51" xfId="0" applyNumberFormat="1" applyFont="1" applyFill="1" applyBorder="1"/>
    <xf numFmtId="41" fontId="27" fillId="5" borderId="51" xfId="0" applyNumberFormat="1" applyFont="1" applyFill="1" applyBorder="1" applyAlignment="1">
      <alignment horizontal="center"/>
    </xf>
    <xf numFmtId="41" fontId="2" fillId="5" borderId="51" xfId="0" applyNumberFormat="1" applyFont="1" applyFill="1" applyBorder="1" applyAlignment="1">
      <alignment horizontal="right"/>
    </xf>
    <xf numFmtId="0" fontId="1" fillId="5" borderId="52" xfId="0" applyFont="1" applyFill="1" applyBorder="1"/>
    <xf numFmtId="0" fontId="2" fillId="5" borderId="52" xfId="0" applyNumberFormat="1" applyFont="1" applyFill="1" applyBorder="1" applyAlignment="1">
      <alignment horizontal="center"/>
    </xf>
    <xf numFmtId="43" fontId="2" fillId="5" borderId="52" xfId="0" applyNumberFormat="1" applyFont="1" applyFill="1" applyBorder="1" applyAlignment="1">
      <alignment horizontal="center"/>
    </xf>
    <xf numFmtId="165" fontId="2" fillId="5" borderId="52" xfId="0" applyNumberFormat="1" applyFont="1" applyFill="1" applyBorder="1" applyAlignment="1">
      <alignment horizontal="center"/>
    </xf>
    <xf numFmtId="41" fontId="27" fillId="5" borderId="52" xfId="0" applyNumberFormat="1" applyFont="1" applyFill="1" applyBorder="1" applyAlignment="1">
      <alignment horizontal="center"/>
    </xf>
    <xf numFmtId="0" fontId="2" fillId="5" borderId="52" xfId="0" applyFont="1" applyFill="1" applyBorder="1"/>
    <xf numFmtId="168" fontId="2" fillId="5" borderId="52" xfId="0" applyNumberFormat="1" applyFont="1" applyFill="1" applyBorder="1" applyAlignment="1">
      <alignment horizontal="right"/>
    </xf>
    <xf numFmtId="2" fontId="2" fillId="5" borderId="52" xfId="0" applyNumberFormat="1" applyFont="1" applyFill="1" applyBorder="1"/>
    <xf numFmtId="0" fontId="2" fillId="5" borderId="52" xfId="0" applyFont="1" applyFill="1" applyBorder="1" applyAlignment="1">
      <alignment horizontal="right"/>
    </xf>
    <xf numFmtId="41" fontId="2" fillId="5" borderId="52" xfId="0" applyNumberFormat="1" applyFont="1" applyFill="1" applyBorder="1"/>
    <xf numFmtId="9" fontId="2" fillId="5" borderId="52" xfId="0" applyNumberFormat="1" applyFont="1" applyFill="1" applyBorder="1"/>
    <xf numFmtId="165" fontId="2" fillId="5" borderId="51" xfId="0" applyNumberFormat="1" applyFont="1" applyFill="1" applyBorder="1"/>
    <xf numFmtId="43" fontId="2" fillId="5" borderId="51" xfId="0" applyNumberFormat="1" applyFont="1" applyFill="1" applyBorder="1"/>
    <xf numFmtId="14" fontId="2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right" vertical="center"/>
    </xf>
    <xf numFmtId="43" fontId="2" fillId="0" borderId="0" xfId="0" applyNumberFormat="1" applyFont="1" applyFill="1" applyBorder="1" applyAlignment="1">
      <alignment horizontal="right"/>
    </xf>
    <xf numFmtId="41" fontId="27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41" fontId="2" fillId="0" borderId="0" xfId="0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4" borderId="52" xfId="0" applyFont="1" applyFill="1" applyBorder="1"/>
    <xf numFmtId="41" fontId="2" fillId="4" borderId="52" xfId="0" applyNumberFormat="1" applyFont="1" applyFill="1" applyBorder="1"/>
    <xf numFmtId="0" fontId="24" fillId="0" borderId="56" xfId="0" applyFont="1" applyFill="1" applyBorder="1" applyAlignment="1">
      <alignment horizontal="center" vertical="center"/>
    </xf>
    <xf numFmtId="167" fontId="25" fillId="0" borderId="56" xfId="0" applyNumberFormat="1" applyFont="1" applyFill="1" applyBorder="1" applyAlignment="1">
      <alignment horizontal="center" vertical="center"/>
    </xf>
    <xf numFmtId="14" fontId="25" fillId="0" borderId="56" xfId="0" applyNumberFormat="1" applyFont="1" applyFill="1" applyBorder="1" applyAlignment="1">
      <alignment horizontal="center" vertical="center"/>
    </xf>
    <xf numFmtId="2" fontId="2" fillId="0" borderId="56" xfId="0" applyNumberFormat="1" applyFont="1" applyFill="1" applyBorder="1" applyAlignment="1">
      <alignment horizontal="center"/>
    </xf>
    <xf numFmtId="0" fontId="2" fillId="0" borderId="56" xfId="0" applyFont="1" applyFill="1" applyBorder="1" applyAlignment="1">
      <alignment horizontal="center"/>
    </xf>
    <xf numFmtId="0" fontId="2" fillId="0" borderId="56" xfId="0" applyFont="1" applyFill="1" applyBorder="1" applyAlignment="1">
      <alignment horizontal="left"/>
    </xf>
    <xf numFmtId="0" fontId="25" fillId="0" borderId="56" xfId="0" applyFont="1" applyFill="1" applyBorder="1" applyAlignment="1">
      <alignment vertical="center"/>
    </xf>
    <xf numFmtId="168" fontId="2" fillId="0" borderId="56" xfId="3" applyNumberFormat="1" applyFont="1" applyFill="1" applyBorder="1" applyAlignment="1" applyProtection="1">
      <alignment horizontal="right"/>
    </xf>
    <xf numFmtId="0" fontId="2" fillId="0" borderId="56" xfId="0" applyFont="1" applyFill="1" applyBorder="1" applyAlignment="1">
      <alignment horizontal="right"/>
    </xf>
    <xf numFmtId="0" fontId="25" fillId="0" borderId="56" xfId="0" applyFont="1" applyFill="1" applyBorder="1" applyAlignment="1">
      <alignment horizontal="center" vertical="center"/>
    </xf>
    <xf numFmtId="0" fontId="2" fillId="0" borderId="56" xfId="0" applyNumberFormat="1" applyFont="1" applyFill="1" applyBorder="1" applyAlignment="1">
      <alignment horizontal="center"/>
    </xf>
    <xf numFmtId="0" fontId="2" fillId="0" borderId="56" xfId="0" applyFont="1" applyFill="1" applyBorder="1"/>
    <xf numFmtId="2" fontId="25" fillId="0" borderId="56" xfId="0" applyNumberFormat="1" applyFont="1" applyFill="1" applyBorder="1" applyAlignment="1">
      <alignment horizontal="right" vertical="center"/>
    </xf>
    <xf numFmtId="43" fontId="2" fillId="0" borderId="56" xfId="0" applyNumberFormat="1" applyFont="1" applyFill="1" applyBorder="1" applyAlignment="1">
      <alignment horizontal="right"/>
    </xf>
    <xf numFmtId="164" fontId="2" fillId="0" borderId="56" xfId="0" applyNumberFormat="1" applyFont="1" applyFill="1" applyBorder="1"/>
    <xf numFmtId="41" fontId="2" fillId="0" borderId="56" xfId="0" applyNumberFormat="1" applyFont="1" applyFill="1" applyBorder="1" applyAlignment="1">
      <alignment horizontal="right"/>
    </xf>
    <xf numFmtId="0" fontId="1" fillId="0" borderId="59" xfId="0" applyFont="1" applyFill="1" applyBorder="1"/>
    <xf numFmtId="0" fontId="2" fillId="0" borderId="60" xfId="0" applyNumberFormat="1" applyFont="1" applyFill="1" applyBorder="1" applyAlignment="1">
      <alignment horizontal="center"/>
    </xf>
    <xf numFmtId="43" fontId="2" fillId="0" borderId="60" xfId="0" applyNumberFormat="1" applyFont="1" applyFill="1" applyBorder="1" applyAlignment="1">
      <alignment horizontal="center"/>
    </xf>
    <xf numFmtId="165" fontId="2" fillId="0" borderId="60" xfId="0" applyNumberFormat="1" applyFont="1" applyFill="1" applyBorder="1" applyAlignment="1">
      <alignment horizontal="center"/>
    </xf>
    <xf numFmtId="41" fontId="27" fillId="0" borderId="60" xfId="0" applyNumberFormat="1" applyFont="1" applyFill="1" applyBorder="1" applyAlignment="1">
      <alignment horizontal="center"/>
    </xf>
    <xf numFmtId="0" fontId="2" fillId="0" borderId="60" xfId="0" applyFont="1" applyFill="1" applyBorder="1"/>
    <xf numFmtId="168" fontId="2" fillId="0" borderId="60" xfId="0" applyNumberFormat="1" applyFont="1" applyFill="1" applyBorder="1" applyAlignment="1">
      <alignment horizontal="right"/>
    </xf>
    <xf numFmtId="2" fontId="2" fillId="0" borderId="60" xfId="0" applyNumberFormat="1" applyFont="1" applyFill="1" applyBorder="1"/>
    <xf numFmtId="0" fontId="2" fillId="0" borderId="60" xfId="0" applyFont="1" applyFill="1" applyBorder="1" applyAlignment="1">
      <alignment horizontal="right"/>
    </xf>
    <xf numFmtId="41" fontId="2" fillId="0" borderId="60" xfId="0" applyNumberFormat="1" applyFont="1" applyFill="1" applyBorder="1"/>
    <xf numFmtId="9" fontId="2" fillId="0" borderId="60" xfId="0" applyNumberFormat="1" applyFont="1" applyFill="1" applyBorder="1"/>
    <xf numFmtId="41" fontId="2" fillId="0" borderId="61" xfId="0" applyNumberFormat="1" applyFont="1" applyFill="1" applyBorder="1"/>
    <xf numFmtId="165" fontId="2" fillId="0" borderId="56" xfId="0" applyNumberFormat="1" applyFont="1" applyFill="1" applyBorder="1"/>
    <xf numFmtId="43" fontId="2" fillId="0" borderId="56" xfId="0" applyNumberFormat="1" applyFont="1" applyFill="1" applyBorder="1"/>
    <xf numFmtId="165" fontId="2" fillId="0" borderId="50" xfId="0" applyNumberFormat="1" applyFont="1" applyFill="1" applyBorder="1"/>
    <xf numFmtId="165" fontId="2" fillId="0" borderId="50" xfId="0" applyNumberFormat="1" applyFont="1" applyFill="1" applyBorder="1" applyAlignment="1">
      <alignment horizontal="right"/>
    </xf>
    <xf numFmtId="0" fontId="2" fillId="0" borderId="52" xfId="0" applyFont="1" applyFill="1" applyBorder="1" applyAlignment="1">
      <alignment horizontal="right"/>
    </xf>
    <xf numFmtId="2" fontId="2" fillId="0" borderId="50" xfId="0" applyNumberFormat="1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7" fillId="0" borderId="50" xfId="0" applyFont="1" applyFill="1" applyBorder="1" applyAlignment="1">
      <alignment horizontal="left"/>
    </xf>
    <xf numFmtId="0" fontId="27" fillId="0" borderId="50" xfId="3" applyNumberFormat="1" applyFont="1" applyFill="1" applyBorder="1" applyAlignment="1" applyProtection="1">
      <alignment horizontal="left"/>
    </xf>
    <xf numFmtId="0" fontId="27" fillId="0" borderId="50" xfId="3" applyNumberFormat="1" applyFont="1" applyFill="1" applyBorder="1" applyAlignment="1" applyProtection="1">
      <alignment horizontal="right"/>
    </xf>
    <xf numFmtId="0" fontId="2" fillId="0" borderId="52" xfId="0" applyFont="1" applyFill="1" applyBorder="1" applyAlignment="1">
      <alignment horizontal="right" vertical="center" wrapText="1"/>
    </xf>
    <xf numFmtId="43" fontId="2" fillId="0" borderId="50" xfId="0" applyNumberFormat="1" applyFont="1" applyFill="1" applyBorder="1" applyAlignment="1">
      <alignment horizontal="right"/>
    </xf>
    <xf numFmtId="164" fontId="2" fillId="0" borderId="50" xfId="0" applyNumberFormat="1" applyFont="1" applyFill="1" applyBorder="1"/>
    <xf numFmtId="41" fontId="2" fillId="0" borderId="38" xfId="0" applyNumberFormat="1" applyFont="1" applyFill="1" applyBorder="1" applyAlignment="1">
      <alignment horizontal="right"/>
    </xf>
    <xf numFmtId="0" fontId="29" fillId="0" borderId="58" xfId="0" applyFont="1" applyFill="1" applyBorder="1" applyAlignment="1">
      <alignment horizontal="center"/>
    </xf>
    <xf numFmtId="0" fontId="27" fillId="0" borderId="52" xfId="0" applyNumberFormat="1" applyFont="1" applyFill="1" applyBorder="1" applyAlignment="1">
      <alignment horizontal="right"/>
    </xf>
    <xf numFmtId="43" fontId="27" fillId="0" borderId="52" xfId="0" applyNumberFormat="1" applyFont="1" applyFill="1" applyBorder="1" applyAlignment="1">
      <alignment horizontal="right"/>
    </xf>
    <xf numFmtId="165" fontId="27" fillId="0" borderId="52" xfId="0" applyNumberFormat="1" applyFont="1" applyFill="1" applyBorder="1" applyAlignment="1">
      <alignment horizontal="right"/>
    </xf>
    <xf numFmtId="0" fontId="27" fillId="0" borderId="52" xfId="0" applyFont="1" applyFill="1" applyBorder="1"/>
    <xf numFmtId="41" fontId="2" fillId="0" borderId="52" xfId="0" applyNumberFormat="1" applyFont="1" applyFill="1" applyBorder="1" applyAlignment="1">
      <alignment horizontal="right"/>
    </xf>
    <xf numFmtId="2" fontId="27" fillId="0" borderId="52" xfId="0" applyNumberFormat="1" applyFont="1" applyFill="1" applyBorder="1"/>
    <xf numFmtId="0" fontId="27" fillId="0" borderId="52" xfId="0" applyFont="1" applyFill="1" applyBorder="1" applyAlignment="1">
      <alignment horizontal="right"/>
    </xf>
    <xf numFmtId="41" fontId="27" fillId="0" borderId="52" xfId="0" applyNumberFormat="1" applyFont="1" applyFill="1" applyBorder="1"/>
    <xf numFmtId="9" fontId="27" fillId="0" borderId="52" xfId="0" applyNumberFormat="1" applyFont="1" applyFill="1" applyBorder="1"/>
    <xf numFmtId="41" fontId="30" fillId="0" borderId="52" xfId="0" applyNumberFormat="1" applyFont="1" applyFill="1" applyBorder="1"/>
    <xf numFmtId="41" fontId="30" fillId="0" borderId="52" xfId="3" applyNumberFormat="1" applyFont="1" applyFill="1" applyBorder="1" applyAlignment="1" applyProtection="1">
      <alignment horizontal="right"/>
    </xf>
    <xf numFmtId="41" fontId="30" fillId="0" borderId="62" xfId="0" applyNumberFormat="1" applyFont="1" applyFill="1" applyBorder="1"/>
    <xf numFmtId="165" fontId="30" fillId="0" borderId="57" xfId="0" applyNumberFormat="1" applyFont="1" applyFill="1" applyBorder="1"/>
    <xf numFmtId="43" fontId="27" fillId="0" borderId="50" xfId="0" applyNumberFormat="1" applyFont="1" applyFill="1" applyBorder="1"/>
    <xf numFmtId="43" fontId="2" fillId="0" borderId="50" xfId="0" applyNumberFormat="1" applyFont="1" applyFill="1" applyBorder="1"/>
    <xf numFmtId="43" fontId="2" fillId="8" borderId="50" xfId="1" applyFont="1" applyFill="1" applyBorder="1" applyAlignment="1">
      <alignment horizontal="center"/>
    </xf>
    <xf numFmtId="169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/>
    <xf numFmtId="0" fontId="1" fillId="0" borderId="42" xfId="0" applyNumberFormat="1" applyFont="1" applyFill="1" applyBorder="1" applyAlignment="1">
      <alignment horizontal="center"/>
    </xf>
    <xf numFmtId="1" fontId="1" fillId="0" borderId="11" xfId="0" applyNumberFormat="1" applyFont="1" applyFill="1" applyBorder="1"/>
    <xf numFmtId="0" fontId="2" fillId="0" borderId="14" xfId="0" applyNumberFormat="1" applyFont="1" applyFill="1" applyBorder="1" applyAlignment="1">
      <alignment horizontal="right"/>
    </xf>
    <xf numFmtId="2" fontId="1" fillId="0" borderId="14" xfId="0" applyNumberFormat="1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165" fontId="2" fillId="0" borderId="14" xfId="0" applyNumberFormat="1" applyFont="1" applyFill="1" applyBorder="1" applyAlignment="1">
      <alignment horizontal="right"/>
    </xf>
    <xf numFmtId="1" fontId="1" fillId="0" borderId="63" xfId="0" applyNumberFormat="1" applyFont="1" applyFill="1" applyBorder="1" applyAlignment="1">
      <alignment horizontal="center"/>
    </xf>
    <xf numFmtId="2" fontId="1" fillId="0" borderId="63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4" xfId="0" applyFont="1" applyFill="1" applyBorder="1"/>
    <xf numFmtId="0" fontId="1" fillId="0" borderId="14" xfId="0" applyFont="1" applyFill="1" applyBorder="1" applyAlignment="1">
      <alignment horizontal="center"/>
    </xf>
    <xf numFmtId="1" fontId="2" fillId="0" borderId="14" xfId="0" applyNumberFormat="1" applyFont="1" applyFill="1" applyBorder="1" applyAlignment="1">
      <alignment horizontal="right"/>
    </xf>
    <xf numFmtId="170" fontId="1" fillId="0" borderId="63" xfId="0" applyNumberFormat="1" applyFont="1" applyFill="1" applyBorder="1" applyAlignment="1">
      <alignment horizontal="center"/>
    </xf>
    <xf numFmtId="41" fontId="1" fillId="0" borderId="63" xfId="0" applyNumberFormat="1" applyFont="1" applyFill="1" applyBorder="1" applyAlignment="1">
      <alignment horizontal="center"/>
    </xf>
    <xf numFmtId="1" fontId="1" fillId="0" borderId="14" xfId="0" applyNumberFormat="1" applyFont="1" applyFill="1" applyBorder="1" applyAlignment="1">
      <alignment vertical="justify"/>
    </xf>
    <xf numFmtId="41" fontId="31" fillId="0" borderId="63" xfId="0" applyNumberFormat="1" applyFont="1" applyFill="1" applyBorder="1" applyAlignment="1">
      <alignment horizontal="center"/>
    </xf>
    <xf numFmtId="41" fontId="1" fillId="0" borderId="64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" fontId="2" fillId="0" borderId="0" xfId="0" applyNumberFormat="1" applyFont="1" applyFill="1"/>
    <xf numFmtId="1" fontId="1" fillId="0" borderId="37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1" fontId="1" fillId="0" borderId="20" xfId="0" applyNumberFormat="1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41" fontId="1" fillId="0" borderId="0" xfId="0" applyNumberFormat="1" applyFont="1" applyFill="1" applyBorder="1" applyAlignment="1">
      <alignment horizontal="center"/>
    </xf>
    <xf numFmtId="0" fontId="1" fillId="0" borderId="19" xfId="0" applyFont="1" applyFill="1" applyBorder="1"/>
    <xf numFmtId="0" fontId="1" fillId="0" borderId="20" xfId="0" applyFont="1" applyFill="1" applyBorder="1"/>
    <xf numFmtId="2" fontId="1" fillId="0" borderId="19" xfId="0" applyNumberFormat="1" applyFont="1" applyFill="1" applyBorder="1"/>
    <xf numFmtId="0" fontId="7" fillId="0" borderId="1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34" xfId="0" applyFont="1" applyBorder="1" applyAlignment="1">
      <alignment horizontal="left" vertical="top" wrapText="1"/>
    </xf>
    <xf numFmtId="164" fontId="2" fillId="0" borderId="0" xfId="0" applyNumberFormat="1" applyFont="1" applyFill="1" applyAlignment="1">
      <alignment horizontal="right"/>
    </xf>
    <xf numFmtId="0" fontId="11" fillId="0" borderId="15" xfId="0" applyFont="1" applyFill="1" applyBorder="1" applyAlignment="1">
      <alignment horizontal="left" vertical="top"/>
    </xf>
    <xf numFmtId="0" fontId="7" fillId="0" borderId="65" xfId="0" applyFont="1" applyFill="1" applyBorder="1" applyAlignment="1">
      <alignment horizontal="center" vertical="top" wrapText="1"/>
    </xf>
    <xf numFmtId="0" fontId="7" fillId="0" borderId="66" xfId="0" applyFont="1" applyFill="1" applyBorder="1" applyAlignment="1">
      <alignment horizontal="center" vertical="top" wrapText="1"/>
    </xf>
    <xf numFmtId="0" fontId="12" fillId="0" borderId="16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65" xfId="0" applyFont="1" applyFill="1" applyBorder="1" applyAlignment="1">
      <alignment horizontal="center" vertical="top"/>
    </xf>
    <xf numFmtId="0" fontId="7" fillId="0" borderId="12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horizontal="center" vertical="top" wrapText="1"/>
    </xf>
    <xf numFmtId="0" fontId="7" fillId="0" borderId="67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7" fillId="0" borderId="65" xfId="0" applyFont="1" applyFill="1" applyBorder="1" applyAlignment="1">
      <alignment horizontal="center" vertical="top" wrapText="1"/>
    </xf>
    <xf numFmtId="0" fontId="7" fillId="0" borderId="66" xfId="0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left" vertical="top" wrapText="1"/>
    </xf>
    <xf numFmtId="0" fontId="32" fillId="0" borderId="2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center" vertical="top" wrapText="1"/>
    </xf>
    <xf numFmtId="0" fontId="7" fillId="0" borderId="14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2" fillId="0" borderId="0" xfId="3" applyNumberFormat="1" applyFont="1" applyFill="1" applyBorder="1" applyAlignment="1" applyProtection="1">
      <alignment horizontal="right"/>
    </xf>
    <xf numFmtId="0" fontId="11" fillId="0" borderId="26" xfId="0" applyFont="1" applyFill="1" applyBorder="1" applyAlignment="1">
      <alignment horizontal="left" vertical="top" wrapText="1"/>
    </xf>
    <xf numFmtId="0" fontId="0" fillId="0" borderId="68" xfId="0" applyFill="1" applyBorder="1" applyAlignment="1">
      <alignment horizontal="left" vertical="top"/>
    </xf>
    <xf numFmtId="0" fontId="0" fillId="0" borderId="69" xfId="0" applyFill="1" applyBorder="1" applyAlignment="1">
      <alignment horizontal="center" vertical="top" wrapText="1"/>
    </xf>
    <xf numFmtId="0" fontId="0" fillId="0" borderId="70" xfId="0" applyFill="1" applyBorder="1" applyAlignment="1">
      <alignment horizontal="center" vertical="top" wrapText="1"/>
    </xf>
    <xf numFmtId="0" fontId="0" fillId="0" borderId="71" xfId="0" applyFill="1" applyBorder="1" applyAlignment="1">
      <alignment horizontal="left" vertical="top"/>
    </xf>
    <xf numFmtId="0" fontId="0" fillId="0" borderId="26" xfId="0" applyFill="1" applyBorder="1" applyAlignment="1">
      <alignment horizontal="left" vertical="top"/>
    </xf>
    <xf numFmtId="0" fontId="0" fillId="0" borderId="72" xfId="0" applyFill="1" applyBorder="1" applyAlignment="1">
      <alignment horizontal="left" vertical="top"/>
    </xf>
    <xf numFmtId="0" fontId="7" fillId="0" borderId="22" xfId="0" applyFont="1" applyFill="1" applyBorder="1" applyAlignment="1">
      <alignment horizontal="center" vertical="top" wrapText="1"/>
    </xf>
    <xf numFmtId="0" fontId="7" fillId="0" borderId="27" xfId="0" applyFont="1" applyFill="1" applyBorder="1" applyAlignment="1">
      <alignment horizontal="center" vertical="top" wrapText="1"/>
    </xf>
    <xf numFmtId="0" fontId="7" fillId="0" borderId="28" xfId="0" applyFont="1" applyFill="1" applyBorder="1" applyAlignment="1">
      <alignment horizontal="center" vertical="top" wrapText="1"/>
    </xf>
    <xf numFmtId="0" fontId="0" fillId="0" borderId="68" xfId="0" applyBorder="1" applyAlignment="1">
      <alignment horizontal="left" vertical="top"/>
    </xf>
    <xf numFmtId="0" fontId="0" fillId="0" borderId="71" xfId="0" applyBorder="1" applyAlignment="1">
      <alignment horizontal="left" vertical="top"/>
    </xf>
    <xf numFmtId="0" fontId="2" fillId="0" borderId="0" xfId="3" applyNumberFormat="1" applyFont="1" applyFill="1" applyBorder="1" applyAlignment="1" applyProtection="1">
      <alignment horizontal="left"/>
    </xf>
    <xf numFmtId="0" fontId="34" fillId="0" borderId="14" xfId="0" applyFont="1" applyFill="1" applyBorder="1" applyAlignment="1">
      <alignment horizontal="left" vertical="top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14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34" fillId="0" borderId="73" xfId="0" applyFont="1" applyBorder="1" applyAlignment="1">
      <alignment horizontal="left" vertical="top" wrapText="1"/>
    </xf>
    <xf numFmtId="0" fontId="34" fillId="0" borderId="74" xfId="0" applyFont="1" applyBorder="1" applyAlignment="1">
      <alignment horizontal="left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34" fillId="0" borderId="0" xfId="0" applyFont="1" applyFill="1" applyBorder="1" applyAlignment="1">
      <alignment horizontal="left" vertical="top" wrapText="1"/>
    </xf>
    <xf numFmtId="0" fontId="35" fillId="0" borderId="36" xfId="0" applyFont="1" applyFill="1" applyBorder="1" applyAlignment="1">
      <alignment vertical="top" wrapText="1"/>
    </xf>
    <xf numFmtId="0" fontId="35" fillId="0" borderId="37" xfId="0" applyFont="1" applyFill="1" applyBorder="1" applyAlignment="1">
      <alignment vertical="top"/>
    </xf>
    <xf numFmtId="2" fontId="2" fillId="0" borderId="37" xfId="0" applyNumberFormat="1" applyFont="1" applyFill="1" applyBorder="1"/>
    <xf numFmtId="0" fontId="35" fillId="0" borderId="37" xfId="0" applyFont="1" applyFill="1" applyBorder="1" applyAlignment="1">
      <alignment horizontal="right" vertical="top" wrapText="1"/>
    </xf>
    <xf numFmtId="0" fontId="35" fillId="0" borderId="41" xfId="0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34" fillId="0" borderId="0" xfId="0" applyFont="1" applyBorder="1" applyAlignment="1">
      <alignment horizontal="left" vertical="top" wrapText="1"/>
    </xf>
    <xf numFmtId="0" fontId="34" fillId="0" borderId="19" xfId="0" applyFont="1" applyBorder="1" applyAlignment="1">
      <alignment horizontal="left" vertical="top" wrapText="1"/>
    </xf>
    <xf numFmtId="0" fontId="35" fillId="0" borderId="37" xfId="0" applyFont="1" applyFill="1" applyBorder="1" applyAlignment="1">
      <alignment horizontal="left" vertical="top" wrapText="1"/>
    </xf>
    <xf numFmtId="41" fontId="35" fillId="0" borderId="37" xfId="0" applyNumberFormat="1" applyFont="1" applyFill="1" applyBorder="1" applyAlignment="1">
      <alignment vertical="top" wrapText="1"/>
    </xf>
    <xf numFmtId="166" fontId="35" fillId="0" borderId="37" xfId="1" applyNumberFormat="1" applyFont="1" applyFill="1" applyBorder="1" applyAlignment="1">
      <alignment vertical="top" wrapText="1"/>
    </xf>
    <xf numFmtId="166" fontId="35" fillId="0" borderId="41" xfId="1" applyNumberFormat="1" applyFont="1" applyFill="1" applyBorder="1" applyAlignment="1">
      <alignment vertical="top" wrapText="1"/>
    </xf>
    <xf numFmtId="0" fontId="35" fillId="0" borderId="37" xfId="0" applyFont="1" applyFill="1" applyBorder="1" applyAlignment="1">
      <alignment horizontal="left" vertical="top"/>
    </xf>
    <xf numFmtId="43" fontId="35" fillId="0" borderId="37" xfId="1" applyFont="1" applyFill="1" applyBorder="1" applyAlignment="1">
      <alignment vertical="top" wrapText="1"/>
    </xf>
    <xf numFmtId="0" fontId="34" fillId="0" borderId="36" xfId="0" applyFont="1" applyFill="1" applyBorder="1" applyAlignment="1">
      <alignment horizontal="left" vertical="top" wrapText="1"/>
    </xf>
    <xf numFmtId="0" fontId="35" fillId="0" borderId="37" xfId="0" applyFont="1" applyFill="1" applyBorder="1" applyAlignment="1">
      <alignment vertical="top" wrapText="1"/>
    </xf>
    <xf numFmtId="0" fontId="9" fillId="0" borderId="37" xfId="0" applyFont="1" applyFill="1" applyBorder="1" applyAlignment="1">
      <alignment vertical="top" wrapText="1"/>
    </xf>
    <xf numFmtId="166" fontId="9" fillId="0" borderId="37" xfId="0" applyNumberFormat="1" applyFont="1" applyFill="1" applyBorder="1" applyAlignment="1">
      <alignment vertical="top" wrapText="1"/>
    </xf>
    <xf numFmtId="166" fontId="9" fillId="0" borderId="41" xfId="0" applyNumberFormat="1" applyFont="1" applyFill="1" applyBorder="1" applyAlignment="1">
      <alignment vertical="top" wrapText="1"/>
    </xf>
    <xf numFmtId="0" fontId="11" fillId="0" borderId="75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34" fillId="0" borderId="27" xfId="0" applyFont="1" applyFill="1" applyBorder="1" applyAlignment="1">
      <alignment horizontal="left" vertical="top" wrapText="1"/>
    </xf>
    <xf numFmtId="0" fontId="35" fillId="0" borderId="76" xfId="0" applyFont="1" applyFill="1" applyBorder="1" applyAlignment="1">
      <alignment horizontal="left" vertical="center" wrapText="1"/>
    </xf>
    <xf numFmtId="0" fontId="35" fillId="0" borderId="77" xfId="0" applyFont="1" applyFill="1" applyBorder="1" applyAlignment="1">
      <alignment horizontal="left" vertical="center" wrapText="1"/>
    </xf>
    <xf numFmtId="0" fontId="35" fillId="0" borderId="78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37" fillId="0" borderId="27" xfId="0" applyFont="1" applyBorder="1"/>
    <xf numFmtId="0" fontId="37" fillId="0" borderId="28" xfId="0" applyFont="1" applyBorder="1"/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quotePrefix="1" applyNumberFormat="1" applyFont="1" applyFill="1" applyAlignment="1">
      <alignment horizontal="center"/>
    </xf>
    <xf numFmtId="170" fontId="2" fillId="0" borderId="0" xfId="0" applyNumberFormat="1" applyFont="1" applyFill="1" applyBorder="1" applyAlignment="1"/>
    <xf numFmtId="171" fontId="2" fillId="0" borderId="0" xfId="0" applyNumberFormat="1" applyFont="1" applyFill="1"/>
    <xf numFmtId="41" fontId="1" fillId="0" borderId="0" xfId="0" applyNumberFormat="1" applyFont="1" applyFill="1"/>
    <xf numFmtId="2" fontId="1" fillId="0" borderId="0" xfId="0" applyNumberFormat="1" applyFont="1" applyFill="1"/>
    <xf numFmtId="165" fontId="2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4" fontId="2" fillId="0" borderId="0" xfId="0" applyNumberFormat="1" applyFont="1" applyFill="1"/>
    <xf numFmtId="9" fontId="1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vertical="justify"/>
    </xf>
    <xf numFmtId="43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43" fontId="1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1" fillId="0" borderId="0" xfId="0" applyNumberFormat="1" applyFont="1" applyFill="1" applyAlignment="1">
      <alignment vertical="justify"/>
    </xf>
  </cellXfs>
  <cellStyles count="4">
    <cellStyle name="Comma" xfId="1" builtinId="3"/>
    <cellStyle name="Normal" xfId="0" builtinId="0"/>
    <cellStyle name="Normal 2" xfId="2"/>
    <cellStyle name="Normal_SÔK-APR'99 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HK460"/>
  <sheetViews>
    <sheetView tabSelected="1" topLeftCell="V1" workbookViewId="0">
      <selection activeCell="AR1" sqref="AR1:BX1048576"/>
    </sheetView>
  </sheetViews>
  <sheetFormatPr defaultColWidth="9.140625" defaultRowHeight="10.5" customHeight="1"/>
  <cols>
    <col min="1" max="1" width="6.42578125" style="6" hidden="1" customWidth="1"/>
    <col min="2" max="2" width="11" style="39" hidden="1" customWidth="1"/>
    <col min="3" max="3" width="25.5703125" style="7" hidden="1" customWidth="1"/>
    <col min="4" max="4" width="15.7109375" style="7" hidden="1" customWidth="1"/>
    <col min="5" max="5" width="11.28515625" style="4" hidden="1" customWidth="1"/>
    <col min="6" max="6" width="9.140625" style="4" hidden="1" customWidth="1"/>
    <col min="7" max="7" width="9.5703125" style="5" hidden="1" customWidth="1"/>
    <col min="8" max="8" width="41.85546875" style="6" hidden="1" customWidth="1"/>
    <col min="9" max="9" width="7" style="7" hidden="1" customWidth="1"/>
    <col min="10" max="10" width="9" style="7" hidden="1" customWidth="1"/>
    <col min="11" max="11" width="13.7109375" style="6" hidden="1" customWidth="1"/>
    <col min="12" max="12" width="23.85546875" style="7" hidden="1" customWidth="1"/>
    <col min="13" max="13" width="7" style="4" hidden="1" customWidth="1"/>
    <col min="14" max="14" width="12" style="4" hidden="1" customWidth="1"/>
    <col min="15" max="15" width="7.42578125" style="6" hidden="1" customWidth="1"/>
    <col min="16" max="16" width="10.140625" style="6" hidden="1" customWidth="1"/>
    <col min="17" max="17" width="13.28515625" style="6" hidden="1" customWidth="1"/>
    <col min="18" max="18" width="9.28515625" style="8" hidden="1" customWidth="1"/>
    <col min="19" max="19" width="9" style="9" hidden="1" customWidth="1"/>
    <col min="20" max="20" width="7.7109375" style="10" hidden="1" customWidth="1"/>
    <col min="21" max="21" width="7" style="10" hidden="1" customWidth="1"/>
    <col min="22" max="22" width="4" style="105" customWidth="1"/>
    <col min="23" max="23" width="17.7109375" style="9" customWidth="1"/>
    <col min="24" max="24" width="15.42578125" style="676" customWidth="1"/>
    <col min="25" max="25" width="8.28515625" style="677" bestFit="1" customWidth="1"/>
    <col min="26" max="26" width="8.28515625" style="4" bestFit="1" customWidth="1"/>
    <col min="27" max="27" width="8.7109375" style="678" bestFit="1" customWidth="1"/>
    <col min="28" max="28" width="7" style="678" bestFit="1" customWidth="1"/>
    <col min="29" max="29" width="31.5703125" style="6" customWidth="1"/>
    <col min="30" max="30" width="9.85546875" style="4" customWidth="1"/>
    <col min="31" max="31" width="8.28515625" style="542" customWidth="1"/>
    <col min="32" max="32" width="10.140625" style="7" customWidth="1"/>
    <col min="33" max="33" width="15.140625" style="542" bestFit="1" customWidth="1"/>
    <col min="34" max="34" width="7" style="6" customWidth="1"/>
    <col min="35" max="35" width="12.7109375" style="542" customWidth="1"/>
    <col min="36" max="36" width="9.42578125" style="6" customWidth="1"/>
    <col min="37" max="37" width="9" style="6" customWidth="1"/>
    <col min="38" max="38" width="10.42578125" style="6" customWidth="1"/>
    <col min="39" max="39" width="12.7109375" style="542" bestFit="1" customWidth="1"/>
    <col min="40" max="40" width="16.85546875" style="542" bestFit="1" customWidth="1"/>
    <col min="41" max="41" width="7.140625" style="683" customWidth="1"/>
    <col min="42" max="42" width="10.28515625" style="542" customWidth="1"/>
    <col min="43" max="43" width="12.28515625" style="542" customWidth="1"/>
    <col min="44" max="44" width="9.28515625" style="39" hidden="1" customWidth="1"/>
    <col min="45" max="45" width="9.5703125" style="8" hidden="1" customWidth="1"/>
    <col min="46" max="46" width="13.28515625" style="6" hidden="1" customWidth="1"/>
    <col min="47" max="47" width="14.42578125" style="52" hidden="1" customWidth="1"/>
    <col min="48" max="48" width="9.85546875" style="53" hidden="1" customWidth="1"/>
    <col min="49" max="50" width="9.28515625" style="6" hidden="1" customWidth="1"/>
    <col min="51" max="52" width="9.85546875" style="53" hidden="1" customWidth="1"/>
    <col min="53" max="76" width="16.42578125" style="6" hidden="1" customWidth="1"/>
    <col min="77" max="95" width="16.42578125" style="6" customWidth="1"/>
    <col min="96" max="96" width="3.42578125" style="6" bestFit="1" customWidth="1"/>
    <col min="97" max="98" width="8.140625" style="6" bestFit="1" customWidth="1"/>
    <col min="99" max="99" width="14" style="6" bestFit="1" customWidth="1"/>
    <col min="100" max="100" width="24.5703125" style="6" bestFit="1" customWidth="1"/>
    <col min="101" max="101" width="8.140625" style="6" bestFit="1" customWidth="1"/>
    <col min="102" max="130" width="9" style="9" customWidth="1"/>
    <col min="131" max="174" width="8" style="9" bestFit="1" customWidth="1"/>
    <col min="175" max="177" width="8.140625" style="9" bestFit="1" customWidth="1"/>
    <col min="178" max="219" width="9" style="9" customWidth="1"/>
    <col min="220" max="16384" width="9.140625" style="6"/>
  </cols>
  <sheetData>
    <row r="1" spans="1:219" ht="82.5" customHeight="1" thickBot="1">
      <c r="A1" s="1">
        <v>0.5</v>
      </c>
      <c r="B1" s="1">
        <v>1.5</v>
      </c>
      <c r="C1" s="2" t="s">
        <v>0</v>
      </c>
      <c r="D1" s="3"/>
      <c r="K1" s="6" t="s">
        <v>1</v>
      </c>
      <c r="V1" s="11" t="s">
        <v>2</v>
      </c>
      <c r="W1" s="12"/>
      <c r="X1" s="12"/>
      <c r="Y1" s="12"/>
      <c r="Z1" s="12"/>
      <c r="AA1" s="12"/>
      <c r="AB1" s="12"/>
      <c r="AC1" s="13"/>
      <c r="AD1" s="11"/>
      <c r="AE1" s="12"/>
      <c r="AF1" s="12"/>
      <c r="AG1" s="12"/>
      <c r="AH1" s="12"/>
      <c r="AI1" s="13"/>
      <c r="AJ1" s="14" t="s">
        <v>3</v>
      </c>
      <c r="AK1" s="15"/>
      <c r="AL1" s="15"/>
      <c r="AM1" s="15"/>
      <c r="AN1" s="16"/>
      <c r="AO1" s="17" t="s">
        <v>4</v>
      </c>
      <c r="AP1" s="18"/>
      <c r="AQ1" s="19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1"/>
      <c r="BG1" s="22"/>
      <c r="BH1" s="22"/>
      <c r="BI1" s="22"/>
      <c r="BJ1" s="22"/>
      <c r="BK1" s="22"/>
      <c r="BL1" s="22"/>
      <c r="BM1" s="23"/>
      <c r="BO1" s="24"/>
    </row>
    <row r="2" spans="1:219" ht="36.75" customHeight="1" thickBot="1">
      <c r="A2" s="1">
        <v>1</v>
      </c>
      <c r="B2" s="25">
        <v>1.1000000000000001</v>
      </c>
      <c r="C2" s="2" t="s">
        <v>5</v>
      </c>
      <c r="D2" s="3"/>
      <c r="N2" s="6"/>
      <c r="P2" s="8"/>
      <c r="Q2" s="9"/>
      <c r="V2" s="26" t="s">
        <v>6</v>
      </c>
      <c r="W2" s="27"/>
      <c r="X2" s="28" t="s">
        <v>7</v>
      </c>
      <c r="Y2" s="14" t="s">
        <v>8</v>
      </c>
      <c r="Z2" s="16"/>
      <c r="AA2" s="14" t="s">
        <v>9</v>
      </c>
      <c r="AB2" s="15"/>
      <c r="AC2" s="16"/>
      <c r="AD2" s="14" t="s">
        <v>10</v>
      </c>
      <c r="AE2" s="15"/>
      <c r="AF2" s="16"/>
      <c r="AG2" s="14" t="s">
        <v>11</v>
      </c>
      <c r="AH2" s="15"/>
      <c r="AI2" s="16"/>
      <c r="AJ2" s="29" t="s">
        <v>12</v>
      </c>
      <c r="AK2" s="30"/>
      <c r="AL2" s="30"/>
      <c r="AM2" s="30"/>
      <c r="AN2" s="30"/>
      <c r="AO2" s="30"/>
      <c r="AP2" s="30"/>
      <c r="AQ2" s="31"/>
      <c r="AR2" s="32"/>
      <c r="AS2" s="33"/>
      <c r="AT2" s="33"/>
      <c r="AU2" s="33"/>
      <c r="AV2" s="33"/>
      <c r="AW2" s="34"/>
      <c r="AX2" s="35"/>
      <c r="AY2" s="35"/>
      <c r="AZ2" s="35"/>
      <c r="BA2" s="35"/>
      <c r="BB2" s="36"/>
      <c r="BC2" s="37" t="s">
        <v>13</v>
      </c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4"/>
      <c r="BP2" s="38"/>
    </row>
    <row r="3" spans="1:219" ht="13.5" thickBot="1">
      <c r="N3" s="6"/>
      <c r="P3" s="8"/>
      <c r="Q3" s="9"/>
      <c r="S3" s="40"/>
      <c r="V3" s="41" t="s">
        <v>14</v>
      </c>
      <c r="W3" s="42"/>
      <c r="X3" s="42"/>
      <c r="Y3" s="42"/>
      <c r="Z3" s="42"/>
      <c r="AA3" s="42"/>
      <c r="AB3" s="43"/>
      <c r="AC3" s="44" t="s">
        <v>15</v>
      </c>
      <c r="AD3" s="41"/>
      <c r="AE3" s="42"/>
      <c r="AF3" s="41" t="s">
        <v>16</v>
      </c>
      <c r="AG3" s="42"/>
      <c r="AH3" s="41" t="s">
        <v>17</v>
      </c>
      <c r="AI3" s="42"/>
      <c r="AJ3" s="41" t="s">
        <v>18</v>
      </c>
      <c r="AK3" s="42"/>
      <c r="AL3" s="42"/>
      <c r="AM3" s="45" t="s">
        <v>19</v>
      </c>
      <c r="AN3" s="46"/>
      <c r="AO3" s="47" t="s">
        <v>20</v>
      </c>
      <c r="AP3" s="48"/>
      <c r="AQ3" s="49"/>
      <c r="AS3" s="50"/>
      <c r="AT3" s="51"/>
      <c r="AV3" s="50"/>
      <c r="AW3" s="50"/>
      <c r="AX3" s="50"/>
      <c r="AY3" s="51"/>
      <c r="BA3" s="50"/>
      <c r="BB3" s="50"/>
      <c r="BC3" s="50"/>
      <c r="BD3" s="50"/>
      <c r="BE3" s="50"/>
      <c r="BF3" s="50"/>
      <c r="BG3" s="51"/>
      <c r="BI3" s="54"/>
      <c r="BJ3" s="54"/>
      <c r="BK3" s="55"/>
      <c r="BM3" s="50"/>
      <c r="BN3" s="50"/>
      <c r="BO3" s="51"/>
      <c r="BP3" s="38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</row>
    <row r="4" spans="1:219" ht="30" customHeight="1" thickBot="1">
      <c r="N4" s="6"/>
      <c r="P4" s="8"/>
      <c r="Q4" s="9"/>
      <c r="S4" s="40"/>
      <c r="V4" s="56" t="s">
        <v>21</v>
      </c>
      <c r="W4" s="57" t="s">
        <v>22</v>
      </c>
      <c r="X4" s="58" t="s">
        <v>23</v>
      </c>
      <c r="Y4" s="58" t="s">
        <v>24</v>
      </c>
      <c r="Z4" s="58" t="s">
        <v>25</v>
      </c>
      <c r="AA4" s="59" t="s">
        <v>26</v>
      </c>
      <c r="AB4" s="57"/>
      <c r="AC4" s="58" t="s">
        <v>27</v>
      </c>
      <c r="AD4" s="58"/>
      <c r="AE4" s="57" t="s">
        <v>28</v>
      </c>
      <c r="AF4" s="60" t="s">
        <v>29</v>
      </c>
      <c r="AG4" s="60" t="s">
        <v>30</v>
      </c>
      <c r="AH4" s="60" t="s">
        <v>31</v>
      </c>
      <c r="AI4" s="60" t="s">
        <v>32</v>
      </c>
      <c r="AJ4" s="58" t="s">
        <v>33</v>
      </c>
      <c r="AK4" s="60" t="s">
        <v>34</v>
      </c>
      <c r="AL4" s="60" t="s">
        <v>35</v>
      </c>
      <c r="AM4" s="59" t="s">
        <v>36</v>
      </c>
      <c r="AN4" s="57"/>
      <c r="AO4" s="60" t="s">
        <v>31</v>
      </c>
      <c r="AP4" s="59" t="s">
        <v>32</v>
      </c>
      <c r="AQ4" s="60" t="s">
        <v>37</v>
      </c>
      <c r="AR4" s="61"/>
      <c r="AS4" s="62"/>
      <c r="AT4" s="63"/>
      <c r="AU4" s="63"/>
      <c r="AV4" s="64"/>
      <c r="AW4" s="63"/>
      <c r="AX4" s="64"/>
      <c r="AY4" s="65"/>
      <c r="AZ4" s="66"/>
      <c r="BA4" s="67"/>
      <c r="BB4" s="68"/>
      <c r="BC4" s="69"/>
      <c r="BD4" s="68"/>
      <c r="BE4" s="70"/>
      <c r="BF4" s="69"/>
      <c r="BG4" s="71"/>
      <c r="BH4" s="72"/>
      <c r="BI4" s="72"/>
      <c r="BJ4" s="62"/>
      <c r="BK4" s="71"/>
      <c r="BL4" s="62"/>
      <c r="BM4" s="68"/>
      <c r="BN4" s="69"/>
      <c r="BO4" s="73"/>
      <c r="BP4" s="38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</row>
    <row r="5" spans="1:219" ht="15.75" customHeight="1" thickBot="1">
      <c r="A5" s="74"/>
      <c r="O5" s="75"/>
      <c r="S5" s="40"/>
      <c r="V5" s="76"/>
      <c r="W5" s="77"/>
      <c r="X5" s="78"/>
      <c r="Y5" s="78"/>
      <c r="Z5" s="78"/>
      <c r="AA5" s="79"/>
      <c r="AB5" s="77"/>
      <c r="AC5" s="60" t="s">
        <v>38</v>
      </c>
      <c r="AD5" s="60"/>
      <c r="AE5" s="80"/>
      <c r="AF5" s="80"/>
      <c r="AG5" s="80"/>
      <c r="AH5" s="81"/>
      <c r="AI5" s="81"/>
      <c r="AJ5" s="82"/>
      <c r="AK5" s="80"/>
      <c r="AL5" s="80"/>
      <c r="AM5" s="60" t="s">
        <v>39</v>
      </c>
      <c r="AN5" s="60" t="s">
        <v>40</v>
      </c>
      <c r="AO5" s="81"/>
      <c r="AP5" s="83"/>
      <c r="AQ5" s="80"/>
      <c r="AR5" s="84"/>
      <c r="AS5" s="85"/>
      <c r="AT5" s="86"/>
      <c r="AU5" s="87"/>
      <c r="AV5" s="88"/>
      <c r="AW5" s="86"/>
      <c r="AX5" s="88"/>
      <c r="AY5" s="89"/>
      <c r="AZ5" s="90"/>
      <c r="BA5" s="91"/>
      <c r="BB5" s="92"/>
      <c r="BC5" s="93"/>
      <c r="BD5" s="92"/>
      <c r="BE5" s="94"/>
      <c r="BF5" s="93"/>
      <c r="BG5" s="95"/>
      <c r="BH5" s="96"/>
      <c r="BI5" s="96"/>
      <c r="BJ5" s="97"/>
      <c r="BK5" s="98"/>
      <c r="BL5" s="99"/>
      <c r="BM5" s="100"/>
      <c r="BN5" s="101"/>
      <c r="BO5" s="102"/>
      <c r="BP5" s="38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</row>
    <row r="6" spans="1:219" s="107" customFormat="1" ht="57" customHeight="1" thickBot="1">
      <c r="A6" s="74"/>
      <c r="B6" s="103"/>
      <c r="C6" s="104"/>
      <c r="D6" s="104"/>
      <c r="E6" s="105"/>
      <c r="F6" s="105"/>
      <c r="G6" s="106"/>
      <c r="I6" s="104"/>
      <c r="J6" s="104"/>
      <c r="L6" s="104"/>
      <c r="M6" s="105"/>
      <c r="N6" s="105"/>
      <c r="O6" s="74"/>
      <c r="R6" s="108"/>
      <c r="S6" s="109"/>
      <c r="T6" s="110"/>
      <c r="V6" s="111"/>
      <c r="W6" s="112"/>
      <c r="X6" s="82"/>
      <c r="Y6" s="82"/>
      <c r="Z6" s="82"/>
      <c r="AA6" s="83"/>
      <c r="AB6" s="112"/>
      <c r="AC6" s="81"/>
      <c r="AD6" s="81"/>
      <c r="AE6" s="81"/>
      <c r="AF6" s="81"/>
      <c r="AG6" s="81"/>
      <c r="AH6" s="113" t="s">
        <v>41</v>
      </c>
      <c r="AI6" s="113" t="s">
        <v>41</v>
      </c>
      <c r="AJ6" s="113" t="s">
        <v>42</v>
      </c>
      <c r="AK6" s="81"/>
      <c r="AL6" s="81"/>
      <c r="AM6" s="81"/>
      <c r="AN6" s="81"/>
      <c r="AO6" s="114" t="s">
        <v>43</v>
      </c>
      <c r="AP6" s="113" t="s">
        <v>43</v>
      </c>
      <c r="AQ6" s="81"/>
      <c r="AR6" s="96"/>
      <c r="AS6" s="97"/>
      <c r="AT6" s="115"/>
      <c r="AU6" s="115"/>
      <c r="AV6" s="116"/>
      <c r="AW6" s="115"/>
      <c r="AX6" s="116"/>
      <c r="AY6" s="115"/>
      <c r="AZ6" s="117"/>
      <c r="BA6" s="116"/>
      <c r="BB6" s="118"/>
      <c r="BC6" s="119"/>
      <c r="BD6" s="118"/>
      <c r="BE6" s="120"/>
      <c r="BF6" s="119"/>
      <c r="BG6" s="121"/>
      <c r="BH6" s="122"/>
      <c r="BI6" s="32"/>
      <c r="BJ6" s="123"/>
      <c r="BK6" s="124"/>
      <c r="BL6" s="125"/>
      <c r="BM6" s="115"/>
      <c r="BN6" s="116"/>
      <c r="BO6" s="126"/>
      <c r="BP6" s="127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09"/>
      <c r="FG6" s="109"/>
      <c r="FH6" s="109"/>
      <c r="FI6" s="109"/>
      <c r="FJ6" s="109"/>
      <c r="FK6" s="109"/>
      <c r="FL6" s="109"/>
      <c r="FM6" s="109"/>
      <c r="FN6" s="109"/>
      <c r="FO6" s="109"/>
      <c r="FP6" s="109"/>
      <c r="FQ6" s="109"/>
      <c r="FR6" s="109"/>
      <c r="FS6" s="109"/>
      <c r="FT6" s="109"/>
      <c r="FU6" s="109"/>
      <c r="FV6" s="109"/>
      <c r="FW6" s="109"/>
      <c r="FX6" s="109"/>
      <c r="FY6" s="109"/>
      <c r="FZ6" s="109"/>
      <c r="GA6" s="109"/>
      <c r="GB6" s="109"/>
      <c r="GC6" s="109"/>
      <c r="GD6" s="109"/>
      <c r="GE6" s="109"/>
      <c r="GF6" s="109"/>
      <c r="GG6" s="109"/>
      <c r="GH6" s="109"/>
      <c r="GI6" s="109"/>
      <c r="GJ6" s="109"/>
      <c r="GK6" s="109"/>
      <c r="GL6" s="109"/>
      <c r="GM6" s="109"/>
      <c r="GN6" s="109"/>
      <c r="GO6" s="109"/>
      <c r="GP6" s="109"/>
      <c r="GQ6" s="109"/>
      <c r="GR6" s="109"/>
      <c r="GS6" s="109"/>
      <c r="GT6" s="109"/>
      <c r="GU6" s="109"/>
      <c r="GV6" s="109"/>
      <c r="GW6" s="109"/>
      <c r="GX6" s="109"/>
      <c r="GY6" s="109"/>
      <c r="GZ6" s="109"/>
      <c r="HA6" s="109"/>
      <c r="HB6" s="109"/>
      <c r="HC6" s="109"/>
      <c r="HD6" s="109"/>
      <c r="HE6" s="109"/>
      <c r="HF6" s="109"/>
      <c r="HG6" s="109"/>
      <c r="HH6" s="109"/>
      <c r="HI6" s="109"/>
      <c r="HJ6" s="109"/>
      <c r="HK6" s="109"/>
    </row>
    <row r="7" spans="1:219" s="107" customFormat="1" ht="21.75" customHeight="1">
      <c r="B7" s="103"/>
      <c r="C7" s="104"/>
      <c r="D7" s="104"/>
      <c r="E7" s="105"/>
      <c r="F7" s="105"/>
      <c r="G7" s="106"/>
      <c r="I7" s="104"/>
      <c r="J7" s="104"/>
      <c r="L7" s="104"/>
      <c r="M7" s="105"/>
      <c r="N7" s="105"/>
      <c r="R7" s="108"/>
      <c r="S7" s="109"/>
      <c r="T7" s="110"/>
      <c r="U7" s="110"/>
      <c r="V7" s="128"/>
      <c r="W7" s="129"/>
      <c r="X7" s="130"/>
      <c r="Y7" s="130"/>
      <c r="Z7" s="130"/>
      <c r="AA7" s="130"/>
      <c r="AB7" s="131"/>
      <c r="AC7" s="132"/>
      <c r="AD7" s="133"/>
      <c r="AE7" s="130"/>
      <c r="AF7" s="130"/>
      <c r="AG7" s="130"/>
      <c r="AH7" s="130"/>
      <c r="AI7" s="134" t="s">
        <v>44</v>
      </c>
      <c r="AJ7" s="135" t="s">
        <v>45</v>
      </c>
      <c r="AK7" s="135"/>
      <c r="AL7" s="134"/>
      <c r="AM7" s="134"/>
      <c r="AN7" s="136"/>
      <c r="AO7" s="137"/>
      <c r="AP7" s="134"/>
      <c r="AQ7" s="138">
        <v>44287</v>
      </c>
      <c r="AR7" s="103">
        <f>AQ7</f>
        <v>44287</v>
      </c>
      <c r="AS7" s="108"/>
      <c r="AU7" s="139"/>
      <c r="AV7" s="140"/>
      <c r="AY7" s="140"/>
      <c r="AZ7" s="140"/>
      <c r="CR7" s="107">
        <f>A11</f>
        <v>0</v>
      </c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  <c r="FV7" s="109"/>
      <c r="FW7" s="109"/>
      <c r="FX7" s="109"/>
      <c r="FY7" s="109"/>
      <c r="FZ7" s="109"/>
      <c r="GA7" s="109"/>
      <c r="GB7" s="109"/>
      <c r="GC7" s="109"/>
      <c r="GD7" s="109"/>
      <c r="GE7" s="109"/>
      <c r="GF7" s="109"/>
      <c r="GG7" s="109"/>
      <c r="GH7" s="109"/>
      <c r="GI7" s="109"/>
      <c r="GJ7" s="109"/>
      <c r="GK7" s="109"/>
      <c r="GL7" s="109"/>
      <c r="GM7" s="109"/>
      <c r="GN7" s="109"/>
      <c r="GO7" s="109"/>
      <c r="GP7" s="109"/>
      <c r="GQ7" s="109"/>
      <c r="GR7" s="109"/>
      <c r="GS7" s="109"/>
      <c r="GT7" s="109"/>
      <c r="GU7" s="109"/>
      <c r="GV7" s="109"/>
      <c r="GW7" s="109"/>
      <c r="GX7" s="109"/>
      <c r="GY7" s="109"/>
      <c r="GZ7" s="109"/>
      <c r="HA7" s="109"/>
      <c r="HB7" s="109"/>
      <c r="HC7" s="109"/>
      <c r="HD7" s="109"/>
      <c r="HE7" s="109"/>
      <c r="HF7" s="109"/>
      <c r="HG7" s="109"/>
      <c r="HH7" s="109"/>
      <c r="HI7" s="109"/>
      <c r="HJ7" s="109"/>
      <c r="HK7" s="109"/>
    </row>
    <row r="8" spans="1:219" s="107" customFormat="1" ht="14.25" customHeight="1">
      <c r="B8" s="103"/>
      <c r="C8" s="104"/>
      <c r="D8" s="104"/>
      <c r="E8" s="105"/>
      <c r="F8" s="105"/>
      <c r="G8" s="106"/>
      <c r="I8" s="104"/>
      <c r="J8" s="104"/>
      <c r="L8" s="104"/>
      <c r="M8" s="105"/>
      <c r="N8" s="105"/>
      <c r="R8" s="108"/>
      <c r="S8" s="109"/>
      <c r="T8" s="110"/>
      <c r="U8" s="110"/>
      <c r="V8" s="141"/>
      <c r="W8" s="142"/>
      <c r="X8" s="143"/>
      <c r="Y8" s="143"/>
      <c r="Z8" s="143"/>
      <c r="AA8" s="143"/>
      <c r="AB8" s="143"/>
      <c r="AC8" s="144"/>
      <c r="AD8" s="141"/>
      <c r="AE8" s="143"/>
      <c r="AF8" s="143"/>
      <c r="AG8" s="143"/>
      <c r="AH8" s="143"/>
      <c r="AI8" s="134"/>
      <c r="AJ8" s="135"/>
      <c r="AK8" s="135"/>
      <c r="AL8" s="134"/>
      <c r="AM8" s="134"/>
      <c r="AN8" s="136"/>
      <c r="AO8" s="137"/>
      <c r="AP8" s="134"/>
      <c r="AQ8" s="138"/>
      <c r="AR8" s="103"/>
      <c r="AS8" s="108"/>
      <c r="AU8" s="139"/>
      <c r="AV8" s="140"/>
      <c r="AY8" s="140"/>
      <c r="AZ8" s="140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  <c r="FV8" s="109"/>
      <c r="FW8" s="109"/>
      <c r="FX8" s="109"/>
      <c r="FY8" s="109"/>
      <c r="FZ8" s="109"/>
      <c r="GA8" s="109"/>
      <c r="GB8" s="109"/>
      <c r="GC8" s="109"/>
      <c r="GD8" s="109"/>
      <c r="GE8" s="109"/>
      <c r="GF8" s="109"/>
      <c r="GG8" s="109"/>
      <c r="GH8" s="109"/>
      <c r="GI8" s="109"/>
      <c r="GJ8" s="109"/>
      <c r="GK8" s="109"/>
      <c r="GL8" s="109"/>
      <c r="GM8" s="109"/>
      <c r="GN8" s="109"/>
      <c r="GO8" s="109"/>
      <c r="GP8" s="109"/>
      <c r="GQ8" s="109"/>
      <c r="GR8" s="109"/>
      <c r="GS8" s="109"/>
      <c r="GT8" s="109"/>
      <c r="GU8" s="109"/>
      <c r="GV8" s="109"/>
      <c r="GW8" s="109"/>
      <c r="GX8" s="109"/>
      <c r="GY8" s="109"/>
      <c r="GZ8" s="109"/>
      <c r="HA8" s="109"/>
      <c r="HB8" s="109"/>
      <c r="HC8" s="109"/>
      <c r="HD8" s="109"/>
      <c r="HE8" s="109"/>
      <c r="HF8" s="109"/>
      <c r="HG8" s="109"/>
      <c r="HH8" s="109"/>
      <c r="HI8" s="109"/>
      <c r="HJ8" s="109"/>
      <c r="HK8" s="109"/>
    </row>
    <row r="9" spans="1:219" s="107" customFormat="1" ht="11.25" customHeight="1">
      <c r="B9" s="103"/>
      <c r="C9" s="104"/>
      <c r="D9" s="104"/>
      <c r="E9" s="105"/>
      <c r="F9" s="105"/>
      <c r="G9" s="106"/>
      <c r="I9" s="104"/>
      <c r="J9" s="104"/>
      <c r="L9" s="104"/>
      <c r="M9" s="105"/>
      <c r="N9" s="105"/>
      <c r="R9" s="108"/>
      <c r="T9" s="110"/>
      <c r="U9" s="110"/>
      <c r="V9" s="141"/>
      <c r="W9" s="142"/>
      <c r="X9" s="143"/>
      <c r="Y9" s="143"/>
      <c r="Z9" s="143"/>
      <c r="AA9" s="143"/>
      <c r="AB9" s="143"/>
      <c r="AC9" s="144"/>
      <c r="AD9" s="141"/>
      <c r="AE9" s="143"/>
      <c r="AF9" s="143"/>
      <c r="AG9" s="143"/>
      <c r="AH9" s="143"/>
      <c r="AI9" s="134"/>
      <c r="AJ9" s="135"/>
      <c r="AK9" s="135"/>
      <c r="AL9" s="134"/>
      <c r="AM9" s="134"/>
      <c r="AN9" s="136"/>
      <c r="AO9" s="137"/>
      <c r="AP9" s="134"/>
      <c r="AQ9" s="138"/>
      <c r="AR9" s="103"/>
      <c r="AS9" s="108"/>
      <c r="AU9" s="139"/>
      <c r="AV9" s="140"/>
      <c r="AY9" s="140"/>
      <c r="AZ9" s="140"/>
      <c r="CX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  <c r="HG9" s="109"/>
      <c r="HH9" s="109"/>
      <c r="HI9" s="109"/>
      <c r="HJ9" s="109"/>
      <c r="HK9" s="109"/>
    </row>
    <row r="10" spans="1:219" s="107" customFormat="1" ht="11.25" customHeight="1">
      <c r="B10" s="103"/>
      <c r="C10" s="104"/>
      <c r="D10" s="104"/>
      <c r="E10" s="105"/>
      <c r="F10" s="105"/>
      <c r="G10" s="106"/>
      <c r="I10" s="104"/>
      <c r="J10" s="104"/>
      <c r="L10" s="104"/>
      <c r="M10" s="105"/>
      <c r="N10" s="105"/>
      <c r="R10" s="108"/>
      <c r="S10" s="109"/>
      <c r="T10" s="110"/>
      <c r="U10" s="110"/>
      <c r="V10" s="141"/>
      <c r="W10" s="142"/>
      <c r="X10" s="143"/>
      <c r="Y10" s="143"/>
      <c r="Z10" s="143"/>
      <c r="AA10" s="143"/>
      <c r="AB10" s="143"/>
      <c r="AC10" s="144"/>
      <c r="AD10" s="141"/>
      <c r="AE10" s="143"/>
      <c r="AF10" s="143"/>
      <c r="AG10" s="143"/>
      <c r="AH10" s="143"/>
      <c r="AI10" s="134"/>
      <c r="AJ10" s="135"/>
      <c r="AK10" s="135"/>
      <c r="AL10" s="134"/>
      <c r="AM10" s="145" t="s">
        <v>46</v>
      </c>
      <c r="AN10" s="136"/>
      <c r="AO10" s="137"/>
      <c r="AP10" s="134"/>
      <c r="AQ10" s="138"/>
      <c r="AR10" s="103"/>
      <c r="AS10" s="108"/>
      <c r="AU10" s="139"/>
      <c r="AV10" s="140"/>
      <c r="AY10" s="140"/>
      <c r="AZ10" s="140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</row>
    <row r="11" spans="1:219" s="107" customFormat="1" ht="11.25" customHeight="1">
      <c r="B11" s="103"/>
      <c r="C11" s="104"/>
      <c r="D11" s="104"/>
      <c r="E11" s="105"/>
      <c r="F11" s="105"/>
      <c r="G11" s="106"/>
      <c r="I11" s="104"/>
      <c r="J11" s="104"/>
      <c r="L11" s="104"/>
      <c r="M11" s="105"/>
      <c r="N11" s="105"/>
      <c r="R11" s="108"/>
      <c r="S11" s="146"/>
      <c r="T11" s="147"/>
      <c r="U11" s="148"/>
      <c r="V11" s="149"/>
      <c r="W11" s="146" t="s">
        <v>47</v>
      </c>
      <c r="X11" s="150" t="s">
        <v>48</v>
      </c>
      <c r="Y11" s="151" t="s">
        <v>24</v>
      </c>
      <c r="Z11" s="152" t="s">
        <v>49</v>
      </c>
      <c r="AA11" s="153" t="s">
        <v>50</v>
      </c>
      <c r="AB11" s="154"/>
      <c r="AC11" s="155" t="s">
        <v>51</v>
      </c>
      <c r="AD11" s="149" t="s">
        <v>52</v>
      </c>
      <c r="AE11" s="156" t="s">
        <v>53</v>
      </c>
      <c r="AF11" s="157" t="s">
        <v>54</v>
      </c>
      <c r="AG11" s="156" t="s">
        <v>55</v>
      </c>
      <c r="AH11" s="157" t="s">
        <v>56</v>
      </c>
      <c r="AI11" s="156" t="s">
        <v>57</v>
      </c>
      <c r="AJ11" s="152" t="s">
        <v>58</v>
      </c>
      <c r="AK11" s="152" t="s">
        <v>58</v>
      </c>
      <c r="AL11" s="158" t="s">
        <v>59</v>
      </c>
      <c r="AM11" s="159" t="s">
        <v>60</v>
      </c>
      <c r="AN11" s="160" t="s">
        <v>61</v>
      </c>
      <c r="AO11" s="161" t="s">
        <v>62</v>
      </c>
      <c r="AP11" s="160" t="s">
        <v>63</v>
      </c>
      <c r="AQ11" s="162" t="s">
        <v>64</v>
      </c>
      <c r="AR11" s="163" t="s">
        <v>65</v>
      </c>
      <c r="AS11" s="164" t="s">
        <v>66</v>
      </c>
      <c r="AT11" s="152" t="s">
        <v>67</v>
      </c>
      <c r="AU11" s="165" t="s">
        <v>67</v>
      </c>
      <c r="AV11" s="166" t="s">
        <v>68</v>
      </c>
      <c r="AY11" s="166" t="s">
        <v>69</v>
      </c>
      <c r="AZ11" s="166" t="s">
        <v>69</v>
      </c>
      <c r="CX11" s="146" t="s">
        <v>70</v>
      </c>
      <c r="CY11" s="146"/>
      <c r="CZ11" s="146"/>
      <c r="DA11" s="146"/>
      <c r="DB11" s="146"/>
      <c r="DC11" s="146"/>
      <c r="DD11" s="146"/>
      <c r="DE11" s="146"/>
      <c r="DF11" s="146"/>
      <c r="DG11" s="146"/>
      <c r="DH11" s="146"/>
      <c r="DI11" s="146"/>
      <c r="DJ11" s="146"/>
      <c r="DK11" s="146"/>
      <c r="DL11" s="146"/>
      <c r="DM11" s="146"/>
      <c r="DN11" s="146"/>
      <c r="DO11" s="146"/>
      <c r="DP11" s="146"/>
      <c r="DQ11" s="146"/>
      <c r="DR11" s="146"/>
      <c r="DS11" s="146"/>
      <c r="DT11" s="146"/>
      <c r="DU11" s="146"/>
      <c r="DV11" s="146"/>
      <c r="DW11" s="146"/>
      <c r="DX11" s="146"/>
      <c r="DY11" s="146"/>
      <c r="DZ11" s="146"/>
      <c r="EA11" s="146"/>
      <c r="EB11" s="146"/>
      <c r="EC11" s="146"/>
      <c r="ED11" s="146"/>
      <c r="EE11" s="146"/>
      <c r="EF11" s="146"/>
      <c r="EG11" s="146"/>
      <c r="EH11" s="146"/>
      <c r="EI11" s="146"/>
      <c r="EJ11" s="146"/>
      <c r="EK11" s="146"/>
      <c r="EL11" s="146"/>
      <c r="EM11" s="146"/>
      <c r="EN11" s="146"/>
      <c r="EO11" s="146"/>
      <c r="EP11" s="146"/>
      <c r="EQ11" s="146"/>
      <c r="ER11" s="146"/>
      <c r="ES11" s="146"/>
      <c r="ET11" s="146"/>
      <c r="EU11" s="146"/>
      <c r="EV11" s="146"/>
      <c r="EW11" s="146"/>
      <c r="EX11" s="146"/>
      <c r="EY11" s="146"/>
      <c r="EZ11" s="146"/>
      <c r="FA11" s="146"/>
      <c r="FB11" s="146"/>
      <c r="FC11" s="146"/>
      <c r="FD11" s="146"/>
      <c r="FE11" s="146"/>
      <c r="FF11" s="146"/>
      <c r="FG11" s="146"/>
      <c r="FH11" s="146"/>
      <c r="FI11" s="146"/>
      <c r="FJ11" s="146"/>
      <c r="FK11" s="146"/>
      <c r="FL11" s="146"/>
      <c r="FM11" s="146"/>
      <c r="FN11" s="146"/>
      <c r="FO11" s="146"/>
      <c r="FP11" s="146"/>
      <c r="FQ11" s="146"/>
      <c r="FR11" s="146"/>
      <c r="FS11" s="146"/>
      <c r="FT11" s="146"/>
      <c r="FU11" s="146"/>
      <c r="FV11" s="146"/>
      <c r="FW11" s="146"/>
      <c r="FX11" s="146"/>
      <c r="FY11" s="146"/>
      <c r="FZ11" s="146"/>
      <c r="GA11" s="146"/>
      <c r="GB11" s="146"/>
      <c r="GC11" s="146"/>
      <c r="GD11" s="146"/>
      <c r="GE11" s="146"/>
      <c r="GF11" s="146"/>
      <c r="GG11" s="146"/>
      <c r="GH11" s="146"/>
      <c r="GI11" s="146"/>
      <c r="GJ11" s="146"/>
      <c r="GK11" s="146"/>
      <c r="GL11" s="146"/>
      <c r="GM11" s="146"/>
      <c r="GN11" s="146"/>
      <c r="GO11" s="146"/>
      <c r="GP11" s="146"/>
      <c r="GQ11" s="146"/>
      <c r="GR11" s="146"/>
      <c r="GS11" s="146"/>
      <c r="GT11" s="146"/>
      <c r="GU11" s="146"/>
      <c r="GV11" s="146"/>
      <c r="GW11" s="146"/>
      <c r="GX11" s="146"/>
      <c r="GY11" s="146"/>
      <c r="GZ11" s="146"/>
      <c r="HA11" s="146"/>
      <c r="HB11" s="146"/>
      <c r="HC11" s="146"/>
      <c r="HD11" s="146"/>
      <c r="HE11" s="146"/>
      <c r="HF11" s="146"/>
      <c r="HG11" s="146"/>
      <c r="HH11" s="146"/>
      <c r="HI11" s="146"/>
      <c r="HJ11" s="146"/>
      <c r="HK11" s="146"/>
    </row>
    <row r="12" spans="1:219" s="107" customFormat="1" ht="10.5" customHeight="1">
      <c r="A12" s="167"/>
      <c r="B12" s="168"/>
      <c r="C12" s="169" t="s">
        <v>71</v>
      </c>
      <c r="D12" s="169" t="s">
        <v>72</v>
      </c>
      <c r="E12" s="152" t="s">
        <v>73</v>
      </c>
      <c r="F12" s="152" t="s">
        <v>74</v>
      </c>
      <c r="G12" s="158" t="s">
        <v>75</v>
      </c>
      <c r="H12" s="167"/>
      <c r="I12" s="169"/>
      <c r="J12" s="169"/>
      <c r="K12" s="167" t="s">
        <v>76</v>
      </c>
      <c r="L12" s="169"/>
      <c r="M12" s="152"/>
      <c r="N12" s="152"/>
      <c r="O12" s="167"/>
      <c r="P12" s="167" t="s">
        <v>77</v>
      </c>
      <c r="Q12" s="167" t="s">
        <v>77</v>
      </c>
      <c r="R12" s="164"/>
      <c r="S12" s="146" t="s">
        <v>78</v>
      </c>
      <c r="T12" s="147"/>
      <c r="U12" s="148"/>
      <c r="V12" s="149"/>
      <c r="W12" s="146"/>
      <c r="X12" s="150" t="s">
        <v>79</v>
      </c>
      <c r="Y12" s="151"/>
      <c r="Z12" s="152" t="s">
        <v>80</v>
      </c>
      <c r="AA12" s="153" t="s">
        <v>81</v>
      </c>
      <c r="AB12" s="154"/>
      <c r="AC12" s="170"/>
      <c r="AD12" s="149"/>
      <c r="AE12" s="171" t="s">
        <v>81</v>
      </c>
      <c r="AF12" s="172"/>
      <c r="AG12" s="160" t="s">
        <v>82</v>
      </c>
      <c r="AH12" s="152"/>
      <c r="AI12" s="160"/>
      <c r="AJ12" s="152" t="s">
        <v>83</v>
      </c>
      <c r="AK12" s="152" t="s">
        <v>84</v>
      </c>
      <c r="AL12" s="158" t="s">
        <v>85</v>
      </c>
      <c r="AM12" s="173">
        <v>0.04</v>
      </c>
      <c r="AN12" s="160" t="s">
        <v>86</v>
      </c>
      <c r="AO12" s="161" t="s">
        <v>87</v>
      </c>
      <c r="AP12" s="173">
        <v>0.15</v>
      </c>
      <c r="AQ12" s="162" t="s">
        <v>86</v>
      </c>
      <c r="AR12" s="174" t="s">
        <v>88</v>
      </c>
      <c r="AS12" s="164" t="s">
        <v>89</v>
      </c>
      <c r="AT12" s="152" t="s">
        <v>90</v>
      </c>
      <c r="AU12" s="165" t="s">
        <v>90</v>
      </c>
      <c r="AV12" s="166" t="s">
        <v>91</v>
      </c>
      <c r="AY12" s="166" t="s">
        <v>91</v>
      </c>
      <c r="AZ12" s="166" t="s">
        <v>91</v>
      </c>
      <c r="CR12" s="167"/>
      <c r="CS12" s="167"/>
      <c r="CT12" s="167" t="s">
        <v>71</v>
      </c>
      <c r="CU12" s="167" t="s">
        <v>92</v>
      </c>
      <c r="CV12" s="167"/>
      <c r="CW12" s="167"/>
      <c r="CX12" s="146" t="s">
        <v>78</v>
      </c>
      <c r="CY12" s="146" t="s">
        <v>78</v>
      </c>
      <c r="CZ12" s="146" t="s">
        <v>78</v>
      </c>
      <c r="DA12" s="146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  <c r="HD12" s="146"/>
      <c r="HE12" s="146"/>
      <c r="HF12" s="146"/>
      <c r="HG12" s="146"/>
      <c r="HH12" s="146"/>
      <c r="HI12" s="146"/>
      <c r="HJ12" s="146"/>
      <c r="HK12" s="146"/>
    </row>
    <row r="13" spans="1:219" s="107" customFormat="1" ht="12" thickBot="1">
      <c r="A13" s="167" t="s">
        <v>93</v>
      </c>
      <c r="B13" s="168" t="s">
        <v>80</v>
      </c>
      <c r="C13" s="169" t="s">
        <v>80</v>
      </c>
      <c r="D13" s="169" t="s">
        <v>94</v>
      </c>
      <c r="E13" s="152" t="s">
        <v>95</v>
      </c>
      <c r="F13" s="152" t="s">
        <v>96</v>
      </c>
      <c r="G13" s="158"/>
      <c r="H13" s="167" t="s">
        <v>97</v>
      </c>
      <c r="I13" s="169" t="s">
        <v>98</v>
      </c>
      <c r="J13" s="169" t="s">
        <v>99</v>
      </c>
      <c r="K13" s="167"/>
      <c r="L13" s="169"/>
      <c r="M13" s="152"/>
      <c r="N13" s="152"/>
      <c r="O13" s="167" t="s">
        <v>100</v>
      </c>
      <c r="P13" s="167" t="s">
        <v>61</v>
      </c>
      <c r="Q13" s="167" t="s">
        <v>101</v>
      </c>
      <c r="R13" s="164"/>
      <c r="S13" s="175" t="s">
        <v>102</v>
      </c>
      <c r="T13" s="147" t="s">
        <v>103</v>
      </c>
      <c r="U13" s="148" t="s">
        <v>104</v>
      </c>
      <c r="V13" s="176"/>
      <c r="W13" s="177"/>
      <c r="X13" s="178" t="s">
        <v>105</v>
      </c>
      <c r="Y13" s="179"/>
      <c r="Z13" s="180"/>
      <c r="AA13" s="181" t="s">
        <v>106</v>
      </c>
      <c r="AB13" s="181" t="s">
        <v>107</v>
      </c>
      <c r="AC13" s="182"/>
      <c r="AD13" s="176"/>
      <c r="AE13" s="181" t="s">
        <v>106</v>
      </c>
      <c r="AF13" s="183" t="s">
        <v>108</v>
      </c>
      <c r="AG13" s="184"/>
      <c r="AH13" s="180"/>
      <c r="AI13" s="184"/>
      <c r="AJ13" s="180"/>
      <c r="AK13" s="180"/>
      <c r="AL13" s="185" t="s">
        <v>109</v>
      </c>
      <c r="AM13" s="184" t="s">
        <v>110</v>
      </c>
      <c r="AN13" s="184"/>
      <c r="AO13" s="186">
        <v>0.15</v>
      </c>
      <c r="AP13" s="184"/>
      <c r="AQ13" s="187"/>
      <c r="AR13" s="174"/>
      <c r="AS13" s="164" t="s">
        <v>80</v>
      </c>
      <c r="AT13" s="152" t="s">
        <v>111</v>
      </c>
      <c r="AU13" s="165" t="s">
        <v>111</v>
      </c>
      <c r="AV13" s="166"/>
      <c r="AY13" s="166" t="s">
        <v>83</v>
      </c>
      <c r="AZ13" s="166"/>
      <c r="CR13" s="167" t="s">
        <v>93</v>
      </c>
      <c r="CS13" s="167" t="s">
        <v>112</v>
      </c>
      <c r="CT13" s="167" t="s">
        <v>80</v>
      </c>
      <c r="CU13" s="167" t="s">
        <v>94</v>
      </c>
      <c r="CV13" s="167" t="s">
        <v>97</v>
      </c>
      <c r="CW13" s="167" t="s">
        <v>99</v>
      </c>
      <c r="CX13" s="175"/>
      <c r="CY13" s="175" t="s">
        <v>113</v>
      </c>
      <c r="CZ13" s="175" t="s">
        <v>102</v>
      </c>
      <c r="DA13" s="175"/>
      <c r="DB13" s="175"/>
      <c r="DC13" s="175"/>
      <c r="DD13" s="175"/>
      <c r="DE13" s="175"/>
      <c r="DF13" s="175"/>
      <c r="DG13" s="175"/>
      <c r="DH13" s="175"/>
      <c r="DI13" s="175"/>
      <c r="DJ13" s="175"/>
      <c r="DK13" s="175"/>
      <c r="DL13" s="175"/>
      <c r="DM13" s="175"/>
      <c r="DN13" s="175"/>
      <c r="DO13" s="175"/>
      <c r="DP13" s="175"/>
      <c r="DQ13" s="175"/>
      <c r="DR13" s="175"/>
      <c r="DS13" s="175"/>
      <c r="DT13" s="175"/>
      <c r="DU13" s="175"/>
      <c r="DV13" s="175"/>
      <c r="DW13" s="175"/>
      <c r="DX13" s="175"/>
      <c r="DY13" s="175"/>
      <c r="DZ13" s="175"/>
      <c r="EA13" s="175"/>
      <c r="EB13" s="175"/>
      <c r="EC13" s="175"/>
      <c r="ED13" s="175"/>
      <c r="EE13" s="175"/>
      <c r="EF13" s="175"/>
      <c r="EG13" s="175"/>
      <c r="EH13" s="175"/>
      <c r="EI13" s="175"/>
      <c r="EJ13" s="175"/>
      <c r="EK13" s="175"/>
      <c r="EL13" s="175"/>
      <c r="EM13" s="175"/>
      <c r="EN13" s="175"/>
      <c r="EO13" s="175"/>
      <c r="EP13" s="175"/>
      <c r="EQ13" s="175"/>
      <c r="ER13" s="175"/>
      <c r="ES13" s="175"/>
      <c r="ET13" s="175"/>
      <c r="EU13" s="175"/>
      <c r="EV13" s="175"/>
      <c r="EW13" s="175"/>
      <c r="EX13" s="175"/>
      <c r="EY13" s="175"/>
      <c r="EZ13" s="175"/>
      <c r="FA13" s="175"/>
      <c r="FB13" s="175"/>
      <c r="FC13" s="175"/>
      <c r="FD13" s="175"/>
      <c r="FE13" s="175"/>
      <c r="FF13" s="175"/>
      <c r="FG13" s="175"/>
      <c r="FH13" s="175"/>
      <c r="FI13" s="175"/>
      <c r="FJ13" s="175"/>
      <c r="FK13" s="175"/>
      <c r="FL13" s="175"/>
      <c r="FM13" s="175"/>
      <c r="FN13" s="175"/>
      <c r="FO13" s="175"/>
      <c r="FP13" s="175"/>
      <c r="FQ13" s="175"/>
      <c r="FR13" s="175"/>
      <c r="FS13" s="175"/>
      <c r="FT13" s="175"/>
      <c r="FU13" s="175"/>
      <c r="FV13" s="175"/>
      <c r="FW13" s="175"/>
      <c r="FX13" s="175"/>
      <c r="FY13" s="175"/>
      <c r="FZ13" s="175"/>
      <c r="GA13" s="175"/>
      <c r="GB13" s="175"/>
      <c r="GC13" s="175"/>
      <c r="GD13" s="175"/>
      <c r="GE13" s="175"/>
      <c r="GF13" s="175"/>
      <c r="GG13" s="175"/>
      <c r="GH13" s="175"/>
      <c r="GI13" s="175"/>
      <c r="GJ13" s="175"/>
      <c r="GK13" s="175"/>
      <c r="GL13" s="175"/>
      <c r="GM13" s="175"/>
      <c r="GN13" s="175"/>
      <c r="GO13" s="175"/>
      <c r="GP13" s="175"/>
      <c r="GQ13" s="175"/>
      <c r="GR13" s="175"/>
      <c r="GS13" s="175"/>
      <c r="GT13" s="175"/>
      <c r="GU13" s="175"/>
      <c r="GV13" s="175"/>
      <c r="GW13" s="175"/>
      <c r="GX13" s="175"/>
      <c r="GY13" s="175"/>
      <c r="GZ13" s="175"/>
      <c r="HA13" s="175"/>
      <c r="HB13" s="175"/>
      <c r="HC13" s="175"/>
      <c r="HD13" s="175"/>
      <c r="HE13" s="175"/>
      <c r="HF13" s="175"/>
      <c r="HG13" s="175"/>
      <c r="HH13" s="175"/>
      <c r="HI13" s="175"/>
      <c r="HJ13" s="175"/>
      <c r="HK13" s="175"/>
    </row>
    <row r="14" spans="1:219" s="197" customFormat="1" ht="12" hidden="1" thickBot="1">
      <c r="A14" s="171" t="s">
        <v>114</v>
      </c>
      <c r="B14" s="171" t="s">
        <v>115</v>
      </c>
      <c r="C14" s="146"/>
      <c r="D14" s="146" t="s">
        <v>80</v>
      </c>
      <c r="E14" s="171"/>
      <c r="F14" s="171" t="s">
        <v>116</v>
      </c>
      <c r="G14" s="188"/>
      <c r="H14" s="171"/>
      <c r="I14" s="146"/>
      <c r="J14" s="146"/>
      <c r="K14" s="171"/>
      <c r="L14" s="146"/>
      <c r="M14" s="171"/>
      <c r="N14" s="171"/>
      <c r="O14" s="171"/>
      <c r="P14" s="171"/>
      <c r="Q14" s="171" t="s">
        <v>117</v>
      </c>
      <c r="R14" s="171"/>
      <c r="S14" s="146" t="s">
        <v>44</v>
      </c>
      <c r="T14" s="146"/>
      <c r="U14" s="189"/>
      <c r="V14" s="190"/>
      <c r="W14" s="191"/>
      <c r="X14" s="192">
        <v>1</v>
      </c>
      <c r="Y14" s="192">
        <f>+X14+1</f>
        <v>2</v>
      </c>
      <c r="Z14" s="192">
        <f>+Y14+1</f>
        <v>3</v>
      </c>
      <c r="AA14" s="192">
        <f>+Z14+1</f>
        <v>4</v>
      </c>
      <c r="AB14" s="192"/>
      <c r="AC14" s="193">
        <f>+AA14+1</f>
        <v>5</v>
      </c>
      <c r="AD14" s="190">
        <v>6</v>
      </c>
      <c r="AE14" s="192">
        <v>7</v>
      </c>
      <c r="AF14" s="194">
        <v>8</v>
      </c>
      <c r="AG14" s="192">
        <v>9</v>
      </c>
      <c r="AH14" s="192">
        <f>+AG14+1</f>
        <v>10</v>
      </c>
      <c r="AI14" s="192">
        <f>+AH14+1</f>
        <v>11</v>
      </c>
      <c r="AJ14" s="192">
        <v>12</v>
      </c>
      <c r="AK14" s="192">
        <v>13</v>
      </c>
      <c r="AL14" s="192">
        <v>14</v>
      </c>
      <c r="AM14" s="192">
        <v>15</v>
      </c>
      <c r="AN14" s="192">
        <v>16</v>
      </c>
      <c r="AO14" s="195">
        <v>19</v>
      </c>
      <c r="AP14" s="192">
        <v>20</v>
      </c>
      <c r="AQ14" s="193">
        <v>21</v>
      </c>
      <c r="AR14" s="196">
        <v>22</v>
      </c>
      <c r="AS14" s="171">
        <v>23</v>
      </c>
      <c r="AT14" s="171" t="s">
        <v>118</v>
      </c>
      <c r="AU14" s="165" t="s">
        <v>119</v>
      </c>
      <c r="AV14" s="166"/>
      <c r="AY14" s="166"/>
      <c r="AZ14" s="166"/>
      <c r="CR14" s="171" t="s">
        <v>114</v>
      </c>
      <c r="CS14" s="171"/>
      <c r="CT14" s="171"/>
      <c r="CU14" s="171" t="s">
        <v>80</v>
      </c>
      <c r="CV14" s="171"/>
      <c r="CW14" s="171"/>
      <c r="CX14" s="146"/>
      <c r="CY14" s="146" t="s">
        <v>44</v>
      </c>
      <c r="CZ14" s="146" t="s">
        <v>44</v>
      </c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  <c r="DX14" s="146"/>
      <c r="DY14" s="146"/>
      <c r="DZ14" s="146"/>
      <c r="EA14" s="146"/>
      <c r="EB14" s="146"/>
      <c r="EC14" s="146"/>
      <c r="ED14" s="146"/>
      <c r="EE14" s="146"/>
      <c r="EF14" s="146"/>
      <c r="EG14" s="146"/>
      <c r="EH14" s="146"/>
      <c r="EI14" s="146"/>
      <c r="EJ14" s="146"/>
      <c r="EK14" s="146"/>
      <c r="EL14" s="146"/>
      <c r="EM14" s="146"/>
      <c r="EN14" s="146"/>
      <c r="EO14" s="146"/>
      <c r="EP14" s="146"/>
      <c r="EQ14" s="146"/>
      <c r="ER14" s="146"/>
      <c r="ES14" s="146"/>
      <c r="ET14" s="146"/>
      <c r="EU14" s="146"/>
      <c r="EV14" s="146"/>
      <c r="EW14" s="146"/>
      <c r="EX14" s="146"/>
      <c r="EY14" s="146"/>
      <c r="EZ14" s="146"/>
      <c r="FA14" s="146"/>
      <c r="FB14" s="146"/>
      <c r="FC14" s="146"/>
      <c r="FD14" s="146"/>
      <c r="FE14" s="146"/>
      <c r="FF14" s="146"/>
      <c r="FG14" s="146"/>
      <c r="FH14" s="146"/>
      <c r="FI14" s="146"/>
      <c r="FJ14" s="146"/>
      <c r="FK14" s="146"/>
      <c r="FL14" s="146"/>
      <c r="FM14" s="146"/>
      <c r="FN14" s="146"/>
      <c r="FO14" s="146"/>
      <c r="FP14" s="146"/>
      <c r="FQ14" s="146"/>
      <c r="FR14" s="146"/>
      <c r="FS14" s="146"/>
      <c r="FT14" s="146"/>
      <c r="FU14" s="146"/>
      <c r="FV14" s="146"/>
      <c r="FW14" s="146"/>
      <c r="FX14" s="146"/>
      <c r="FY14" s="146"/>
      <c r="FZ14" s="146"/>
      <c r="GA14" s="146"/>
      <c r="GB14" s="146"/>
      <c r="GC14" s="146"/>
      <c r="GD14" s="146"/>
      <c r="GE14" s="146"/>
      <c r="GF14" s="146"/>
      <c r="GG14" s="146"/>
      <c r="GH14" s="146"/>
      <c r="GI14" s="146"/>
      <c r="GJ14" s="146"/>
      <c r="GK14" s="146"/>
      <c r="GL14" s="146"/>
      <c r="GM14" s="146"/>
      <c r="GN14" s="146"/>
      <c r="GO14" s="146"/>
      <c r="GP14" s="146"/>
      <c r="GQ14" s="146"/>
      <c r="GR14" s="146"/>
      <c r="GS14" s="146"/>
      <c r="GT14" s="146"/>
      <c r="GU14" s="146"/>
      <c r="GV14" s="146"/>
      <c r="GW14" s="146"/>
      <c r="GX14" s="146"/>
      <c r="GY14" s="146"/>
      <c r="GZ14" s="146"/>
      <c r="HA14" s="146"/>
      <c r="HB14" s="146"/>
      <c r="HC14" s="146"/>
      <c r="HD14" s="146"/>
      <c r="HE14" s="146"/>
      <c r="HF14" s="146"/>
      <c r="HG14" s="146"/>
      <c r="HH14" s="146"/>
      <c r="HI14" s="146"/>
      <c r="HJ14" s="146"/>
      <c r="HK14" s="146"/>
    </row>
    <row r="15" spans="1:219" s="231" customFormat="1" ht="12.75" hidden="1" customHeight="1">
      <c r="A15" s="198">
        <v>1</v>
      </c>
      <c r="B15" s="199">
        <v>42538</v>
      </c>
      <c r="C15" s="199">
        <f>B15+1094</f>
        <v>43632</v>
      </c>
      <c r="D15" s="200" t="s">
        <v>120</v>
      </c>
      <c r="E15" s="201">
        <v>1</v>
      </c>
      <c r="F15" s="202">
        <v>6</v>
      </c>
      <c r="G15" s="203">
        <v>2208</v>
      </c>
      <c r="H15" s="204" t="s">
        <v>121</v>
      </c>
      <c r="I15" s="205">
        <v>100</v>
      </c>
      <c r="J15" s="206" t="s">
        <v>122</v>
      </c>
      <c r="K15" s="204" t="s">
        <v>123</v>
      </c>
      <c r="L15" s="207">
        <v>5567850</v>
      </c>
      <c r="M15" s="208">
        <v>144</v>
      </c>
      <c r="N15" s="209">
        <f>M15/F15</f>
        <v>24</v>
      </c>
      <c r="O15" s="210">
        <v>1</v>
      </c>
      <c r="P15" s="211">
        <v>51562.35</v>
      </c>
      <c r="Q15" s="212">
        <f>P15/M15</f>
        <v>358.07187499999998</v>
      </c>
      <c r="R15" s="213">
        <f>B15</f>
        <v>42538</v>
      </c>
      <c r="S15" s="214">
        <v>12</v>
      </c>
      <c r="T15" s="214"/>
      <c r="U15" s="215">
        <f>T15-AA15</f>
        <v>0</v>
      </c>
      <c r="V15" s="216">
        <v>1</v>
      </c>
      <c r="W15" s="217">
        <f t="shared" ref="W15:W78" si="0">L15</f>
        <v>5567850</v>
      </c>
      <c r="X15" s="218" t="str">
        <f>D15</f>
        <v>305/18.06.18</v>
      </c>
      <c r="Y15" s="219">
        <f>B15</f>
        <v>42538</v>
      </c>
      <c r="Z15" s="219">
        <f>C15</f>
        <v>43632</v>
      </c>
      <c r="AA15" s="220"/>
      <c r="AB15" s="220">
        <f>AA15/F15</f>
        <v>0</v>
      </c>
      <c r="AC15" s="221" t="str">
        <f>H15</f>
        <v>SAUZA SILVER</v>
      </c>
      <c r="AD15" s="222">
        <f>I15</f>
        <v>100</v>
      </c>
      <c r="AE15" s="223">
        <f>Q15</f>
        <v>358.07187499999998</v>
      </c>
      <c r="AF15" s="224">
        <f>G15</f>
        <v>2208</v>
      </c>
      <c r="AG15" s="225">
        <f t="shared" ref="AG15:AG78" si="1">AE15*AA15</f>
        <v>0</v>
      </c>
      <c r="AH15" s="226">
        <f>IF(O15=1,($A$1),IF(O15=2,($A$2)))</f>
        <v>0.5</v>
      </c>
      <c r="AI15" s="225">
        <f>AH15*AG15</f>
        <v>0</v>
      </c>
      <c r="AJ15" s="225">
        <v>0</v>
      </c>
      <c r="AK15" s="225">
        <v>0</v>
      </c>
      <c r="AL15" s="225">
        <v>0</v>
      </c>
      <c r="AM15" s="225"/>
      <c r="AN15" s="225">
        <f>AI15+AK15+AL15+AM15</f>
        <v>0</v>
      </c>
      <c r="AO15" s="225">
        <f t="shared" ref="AO15:AO78" si="2">IF(AR15-R15-90+1&lt;=0,0,AR15-R15-90+1)</f>
        <v>1660</v>
      </c>
      <c r="AP15" s="225">
        <f>AN15*$AP$12/365*AO15</f>
        <v>0</v>
      </c>
      <c r="AQ15" s="225">
        <f>AN15+AP15</f>
        <v>0</v>
      </c>
      <c r="AR15" s="227">
        <f t="shared" ref="AR15:AR79" si="3">$AR$7</f>
        <v>44287</v>
      </c>
      <c r="AS15" s="228">
        <f>Y15+89</f>
        <v>42627</v>
      </c>
      <c r="AT15" s="229">
        <f t="shared" ref="AT15:AT78" si="4">T15*AE15</f>
        <v>0</v>
      </c>
      <c r="AU15" s="229">
        <f t="shared" ref="AU15:AU78" si="5">IF(O15=1,(AT15*$B$1),IF(O15=2,(AT15*$B$2)))</f>
        <v>0</v>
      </c>
      <c r="AV15" s="229">
        <f>E15*AA15</f>
        <v>0</v>
      </c>
      <c r="AW15" s="230" t="str">
        <f>J15</f>
        <v>6x100 CL</v>
      </c>
      <c r="AX15" s="230"/>
      <c r="AY15" s="229">
        <v>0.75</v>
      </c>
      <c r="AZ15" s="229">
        <f>AY15*AV15</f>
        <v>0</v>
      </c>
      <c r="CR15" s="232"/>
      <c r="CS15" s="227">
        <f t="shared" ref="CS15:CU30" si="6">B15</f>
        <v>42538</v>
      </c>
      <c r="CT15" s="227">
        <f t="shared" si="6"/>
        <v>43632</v>
      </c>
      <c r="CU15" s="232" t="str">
        <f t="shared" si="6"/>
        <v>305/18.06.18</v>
      </c>
      <c r="CV15" s="232" t="str">
        <f>H15</f>
        <v>SAUZA SILVER</v>
      </c>
      <c r="CW15" s="232" t="str">
        <f>J15</f>
        <v>6x100 CL</v>
      </c>
      <c r="CX15" s="214">
        <f>M15</f>
        <v>144</v>
      </c>
      <c r="CY15" s="214">
        <v>30</v>
      </c>
      <c r="CZ15" s="214">
        <v>12</v>
      </c>
      <c r="DA15" s="214"/>
      <c r="DB15" s="214"/>
      <c r="DC15" s="214"/>
      <c r="DD15" s="214"/>
      <c r="DE15" s="214"/>
      <c r="DF15" s="214"/>
      <c r="DG15" s="214"/>
      <c r="DH15" s="214"/>
      <c r="DI15" s="214"/>
      <c r="DJ15" s="214"/>
      <c r="DK15" s="214"/>
      <c r="DL15" s="214"/>
      <c r="DM15" s="214"/>
      <c r="DN15" s="214"/>
      <c r="DO15" s="214"/>
      <c r="DP15" s="214"/>
      <c r="DQ15" s="214"/>
      <c r="DR15" s="214"/>
      <c r="DS15" s="214"/>
      <c r="DT15" s="214"/>
      <c r="DU15" s="214"/>
      <c r="DV15" s="214"/>
      <c r="DW15" s="214"/>
      <c r="DX15" s="214"/>
      <c r="DY15" s="214"/>
      <c r="DZ15" s="214"/>
      <c r="EA15" s="233"/>
      <c r="EB15" s="233"/>
      <c r="EC15" s="233"/>
      <c r="ED15" s="233"/>
      <c r="EE15" s="233"/>
      <c r="EF15" s="233"/>
      <c r="EG15" s="233"/>
      <c r="EH15" s="233"/>
      <c r="EI15" s="233"/>
      <c r="EJ15" s="233"/>
      <c r="EK15" s="233"/>
      <c r="EL15" s="233"/>
      <c r="EM15" s="233"/>
      <c r="EN15" s="233"/>
      <c r="EO15" s="233"/>
      <c r="EP15" s="233"/>
      <c r="EQ15" s="233"/>
      <c r="ER15" s="233"/>
      <c r="ES15" s="233"/>
      <c r="ET15" s="233"/>
      <c r="EU15" s="233"/>
      <c r="EV15" s="233"/>
      <c r="EW15" s="233"/>
      <c r="EX15" s="233"/>
      <c r="EY15" s="233"/>
      <c r="EZ15" s="233"/>
      <c r="FA15" s="233"/>
      <c r="FB15" s="233"/>
      <c r="FC15" s="233"/>
      <c r="FD15" s="233"/>
      <c r="FE15" s="233"/>
      <c r="FF15" s="233"/>
      <c r="FG15" s="233"/>
      <c r="FH15" s="233"/>
      <c r="FI15" s="233"/>
      <c r="FJ15" s="233"/>
      <c r="FK15" s="233"/>
      <c r="FL15" s="233"/>
      <c r="FM15" s="233"/>
      <c r="FN15" s="233"/>
      <c r="FO15" s="233"/>
      <c r="FP15" s="233"/>
      <c r="FQ15" s="233"/>
      <c r="FR15" s="233"/>
      <c r="FS15" s="233"/>
      <c r="FT15" s="233"/>
      <c r="FU15" s="233"/>
      <c r="FV15" s="233"/>
      <c r="FW15" s="233"/>
      <c r="FX15" s="233"/>
      <c r="FY15" s="233"/>
      <c r="FZ15" s="233"/>
      <c r="GA15" s="233"/>
      <c r="GB15" s="233"/>
      <c r="GC15" s="233"/>
      <c r="GD15" s="233"/>
      <c r="GE15" s="233"/>
      <c r="GF15" s="233"/>
      <c r="GG15" s="233"/>
      <c r="GH15" s="233"/>
      <c r="GI15" s="233"/>
      <c r="GJ15" s="233"/>
      <c r="GK15" s="233"/>
      <c r="GL15" s="233"/>
      <c r="GM15" s="233"/>
      <c r="GN15" s="233"/>
      <c r="GO15" s="233"/>
      <c r="GP15" s="233"/>
      <c r="GQ15" s="233"/>
      <c r="GR15" s="233"/>
      <c r="GS15" s="233"/>
      <c r="GT15" s="233"/>
      <c r="GU15" s="233"/>
      <c r="GV15" s="233"/>
      <c r="GW15" s="233"/>
      <c r="GX15" s="233"/>
      <c r="GY15" s="233"/>
      <c r="GZ15" s="233"/>
      <c r="HA15" s="233"/>
      <c r="HB15" s="233"/>
      <c r="HC15" s="233"/>
      <c r="HD15" s="233"/>
      <c r="HE15" s="233"/>
      <c r="HF15" s="233"/>
      <c r="HG15" s="233"/>
      <c r="HH15" s="233"/>
      <c r="HI15" s="233"/>
      <c r="HJ15" s="233"/>
      <c r="HK15" s="233"/>
    </row>
    <row r="16" spans="1:219" s="264" customFormat="1" ht="12.75" hidden="1" customHeight="1">
      <c r="A16" s="234">
        <f>A15+1</f>
        <v>2</v>
      </c>
      <c r="B16" s="235">
        <v>42538</v>
      </c>
      <c r="C16" s="235">
        <f>B16+1094</f>
        <v>43632</v>
      </c>
      <c r="D16" s="236" t="s">
        <v>120</v>
      </c>
      <c r="E16" s="237">
        <v>0.7</v>
      </c>
      <c r="F16" s="238">
        <v>6</v>
      </c>
      <c r="G16" s="239">
        <v>2208</v>
      </c>
      <c r="H16" s="240" t="s">
        <v>121</v>
      </c>
      <c r="I16" s="241">
        <v>70</v>
      </c>
      <c r="J16" s="242" t="s">
        <v>124</v>
      </c>
      <c r="K16" s="240" t="s">
        <v>123</v>
      </c>
      <c r="L16" s="243">
        <v>5567850</v>
      </c>
      <c r="M16" s="244">
        <v>42</v>
      </c>
      <c r="N16" s="245">
        <f>M16/F16</f>
        <v>7</v>
      </c>
      <c r="O16" s="246">
        <v>1</v>
      </c>
      <c r="P16" s="247">
        <v>10430.280000000001</v>
      </c>
      <c r="Q16" s="248">
        <f>P16/M16</f>
        <v>248.34</v>
      </c>
      <c r="R16" s="249">
        <f>B16</f>
        <v>42538</v>
      </c>
      <c r="S16" s="244">
        <v>0</v>
      </c>
      <c r="T16" s="244">
        <v>0</v>
      </c>
      <c r="U16" s="250">
        <f>T16-AA16</f>
        <v>0</v>
      </c>
      <c r="V16" s="251">
        <v>2</v>
      </c>
      <c r="W16" s="252">
        <f t="shared" si="0"/>
        <v>5567850</v>
      </c>
      <c r="X16" s="253" t="str">
        <f>D16</f>
        <v>305/18.06.18</v>
      </c>
      <c r="Y16" s="254">
        <f>B16</f>
        <v>42538</v>
      </c>
      <c r="Z16" s="254">
        <f>C16</f>
        <v>43632</v>
      </c>
      <c r="AA16" s="255"/>
      <c r="AB16" s="255">
        <f>AA16/F16</f>
        <v>0</v>
      </c>
      <c r="AC16" s="256" t="str">
        <f>H16</f>
        <v>SAUZA SILVER</v>
      </c>
      <c r="AD16" s="257">
        <f>I16</f>
        <v>70</v>
      </c>
      <c r="AE16" s="258">
        <f>Q16</f>
        <v>248.34</v>
      </c>
      <c r="AF16" s="259">
        <f>G16</f>
        <v>2208</v>
      </c>
      <c r="AG16" s="260">
        <f t="shared" si="1"/>
        <v>0</v>
      </c>
      <c r="AH16" s="261">
        <f>IF(O16=1,($A$1),IF(O16=2,($A$2)))</f>
        <v>0.5</v>
      </c>
      <c r="AI16" s="260">
        <f>AH16*AG16</f>
        <v>0</v>
      </c>
      <c r="AJ16" s="260">
        <v>0</v>
      </c>
      <c r="AK16" s="260">
        <v>0</v>
      </c>
      <c r="AL16" s="260">
        <v>0</v>
      </c>
      <c r="AM16" s="260"/>
      <c r="AN16" s="260">
        <f>AI16+AK16+AL16+AM16</f>
        <v>0</v>
      </c>
      <c r="AO16" s="260">
        <f t="shared" si="2"/>
        <v>1660</v>
      </c>
      <c r="AP16" s="260">
        <f>AN16*$AP$12/365*AO16</f>
        <v>0</v>
      </c>
      <c r="AQ16" s="260">
        <f>AN16+AP16</f>
        <v>0</v>
      </c>
      <c r="AR16" s="262">
        <f t="shared" si="3"/>
        <v>44287</v>
      </c>
      <c r="AS16" s="249">
        <f>Y16+89</f>
        <v>42627</v>
      </c>
      <c r="AT16" s="263">
        <f t="shared" si="4"/>
        <v>0</v>
      </c>
      <c r="AU16" s="263">
        <f t="shared" si="5"/>
        <v>0</v>
      </c>
      <c r="AV16" s="263">
        <f>E16*AA16</f>
        <v>0</v>
      </c>
      <c r="AW16" s="242" t="str">
        <f>J16</f>
        <v>6x70 CL</v>
      </c>
      <c r="AX16" s="242"/>
      <c r="AY16" s="263">
        <v>0.75</v>
      </c>
      <c r="AZ16" s="263">
        <f>AY16*AV16</f>
        <v>0</v>
      </c>
      <c r="CR16" s="246"/>
      <c r="CS16" s="262">
        <f t="shared" si="6"/>
        <v>42538</v>
      </c>
      <c r="CT16" s="262">
        <f t="shared" si="6"/>
        <v>43632</v>
      </c>
      <c r="CU16" s="246" t="str">
        <f t="shared" si="6"/>
        <v>305/18.06.18</v>
      </c>
      <c r="CV16" s="246" t="str">
        <f>H16</f>
        <v>SAUZA SILVER</v>
      </c>
      <c r="CW16" s="246" t="str">
        <f>J16</f>
        <v>6x70 CL</v>
      </c>
      <c r="CX16" s="244">
        <f t="shared" ref="CX16:CX79" si="7">M16</f>
        <v>42</v>
      </c>
      <c r="CY16" s="244">
        <v>0</v>
      </c>
      <c r="CZ16" s="244">
        <v>0</v>
      </c>
      <c r="DA16" s="244"/>
      <c r="DB16" s="244"/>
      <c r="DC16" s="244"/>
      <c r="DD16" s="244"/>
      <c r="DE16" s="244"/>
      <c r="DF16" s="244"/>
      <c r="DG16" s="244"/>
      <c r="DH16" s="244"/>
      <c r="DI16" s="244"/>
      <c r="DJ16" s="244"/>
      <c r="DK16" s="244"/>
      <c r="DL16" s="244"/>
      <c r="DM16" s="244"/>
      <c r="DN16" s="244"/>
      <c r="DO16" s="244"/>
      <c r="DP16" s="244"/>
      <c r="DQ16" s="244"/>
      <c r="DR16" s="244"/>
      <c r="DS16" s="244"/>
      <c r="DT16" s="244"/>
      <c r="DU16" s="244"/>
      <c r="DV16" s="244"/>
      <c r="DW16" s="244"/>
      <c r="DX16" s="244"/>
      <c r="DY16" s="244"/>
      <c r="DZ16" s="244"/>
      <c r="EA16" s="238"/>
      <c r="EB16" s="238"/>
      <c r="EC16" s="238"/>
      <c r="ED16" s="238"/>
      <c r="EE16" s="238"/>
      <c r="EF16" s="238"/>
      <c r="EG16" s="238"/>
      <c r="EH16" s="238"/>
      <c r="EI16" s="238"/>
      <c r="EJ16" s="238"/>
      <c r="EK16" s="238"/>
      <c r="EL16" s="238"/>
      <c r="EM16" s="238"/>
      <c r="EN16" s="238"/>
      <c r="EO16" s="238"/>
      <c r="EP16" s="238"/>
      <c r="EQ16" s="238"/>
      <c r="ER16" s="238"/>
      <c r="ES16" s="238"/>
      <c r="ET16" s="238"/>
      <c r="EU16" s="238"/>
      <c r="EV16" s="238"/>
      <c r="EW16" s="238"/>
      <c r="EX16" s="238"/>
      <c r="EY16" s="238"/>
      <c r="EZ16" s="238"/>
      <c r="FA16" s="238"/>
      <c r="FB16" s="238"/>
      <c r="FC16" s="238"/>
      <c r="FD16" s="238"/>
      <c r="FE16" s="238"/>
      <c r="FF16" s="238"/>
      <c r="FG16" s="238"/>
      <c r="FH16" s="238"/>
      <c r="FI16" s="238"/>
      <c r="FJ16" s="238"/>
      <c r="FK16" s="238"/>
      <c r="FL16" s="238"/>
      <c r="FM16" s="238"/>
      <c r="FN16" s="238"/>
      <c r="FO16" s="238"/>
      <c r="FP16" s="238"/>
      <c r="FQ16" s="238"/>
      <c r="FR16" s="238"/>
      <c r="FS16" s="238"/>
      <c r="FT16" s="238"/>
      <c r="FU16" s="238"/>
      <c r="FV16" s="238"/>
      <c r="FW16" s="238"/>
      <c r="FX16" s="238"/>
      <c r="FY16" s="238"/>
      <c r="FZ16" s="238"/>
      <c r="GA16" s="238"/>
      <c r="GB16" s="238"/>
      <c r="GC16" s="238"/>
      <c r="GD16" s="238"/>
      <c r="GE16" s="238"/>
      <c r="GF16" s="238"/>
      <c r="GG16" s="238"/>
      <c r="GH16" s="238"/>
      <c r="GI16" s="238"/>
      <c r="GJ16" s="238"/>
      <c r="GK16" s="238"/>
      <c r="GL16" s="238"/>
      <c r="GM16" s="238"/>
      <c r="GN16" s="238"/>
      <c r="GO16" s="238"/>
      <c r="GP16" s="238"/>
      <c r="GQ16" s="238"/>
      <c r="GR16" s="238"/>
      <c r="GS16" s="238"/>
      <c r="GT16" s="238"/>
      <c r="GU16" s="238"/>
      <c r="GV16" s="238"/>
      <c r="GW16" s="238"/>
      <c r="GX16" s="238"/>
      <c r="GY16" s="238"/>
      <c r="GZ16" s="238"/>
      <c r="HA16" s="238"/>
      <c r="HB16" s="238"/>
      <c r="HC16" s="238"/>
      <c r="HD16" s="238"/>
      <c r="HE16" s="238"/>
      <c r="HF16" s="238"/>
      <c r="HG16" s="238"/>
      <c r="HH16" s="238"/>
      <c r="HI16" s="238"/>
      <c r="HJ16" s="238"/>
      <c r="HK16" s="238"/>
    </row>
    <row r="17" spans="1:219" s="264" customFormat="1" ht="12.75" hidden="1" customHeight="1">
      <c r="A17" s="234">
        <f t="shared" ref="A17:A80" si="8">A16+1</f>
        <v>3</v>
      </c>
      <c r="B17" s="265">
        <v>42873</v>
      </c>
      <c r="C17" s="265">
        <f>B17+728</f>
        <v>43601</v>
      </c>
      <c r="D17" s="236" t="s">
        <v>120</v>
      </c>
      <c r="E17" s="237">
        <v>0.7</v>
      </c>
      <c r="F17" s="238">
        <v>6</v>
      </c>
      <c r="G17" s="239">
        <v>2208</v>
      </c>
      <c r="H17" s="240" t="s">
        <v>121</v>
      </c>
      <c r="I17" s="241">
        <v>70</v>
      </c>
      <c r="J17" s="242" t="s">
        <v>124</v>
      </c>
      <c r="K17" s="240" t="s">
        <v>123</v>
      </c>
      <c r="L17" s="266">
        <v>9623802</v>
      </c>
      <c r="M17" s="244">
        <v>240</v>
      </c>
      <c r="N17" s="245">
        <f t="shared" ref="N17:N68" si="9">M17/F17</f>
        <v>40</v>
      </c>
      <c r="O17" s="246">
        <v>1</v>
      </c>
      <c r="P17" s="247">
        <v>59071.199999999997</v>
      </c>
      <c r="Q17" s="248">
        <f t="shared" ref="Q17:Q24" si="10">P17/M17</f>
        <v>246.13</v>
      </c>
      <c r="R17" s="249">
        <f t="shared" ref="R17:R80" si="11">B17</f>
        <v>42873</v>
      </c>
      <c r="S17" s="244">
        <v>0</v>
      </c>
      <c r="T17" s="244">
        <v>0</v>
      </c>
      <c r="U17" s="250">
        <f t="shared" ref="U17:U80" si="12">T17-AA17</f>
        <v>0</v>
      </c>
      <c r="V17" s="251">
        <v>3</v>
      </c>
      <c r="W17" s="252">
        <f t="shared" si="0"/>
        <v>9623802</v>
      </c>
      <c r="X17" s="253" t="str">
        <f t="shared" ref="X17:X80" si="13">D17</f>
        <v>305/18.06.18</v>
      </c>
      <c r="Y17" s="254">
        <f t="shared" ref="Y17:Z32" si="14">B17</f>
        <v>42873</v>
      </c>
      <c r="Z17" s="254">
        <f t="shared" si="14"/>
        <v>43601</v>
      </c>
      <c r="AA17" s="255"/>
      <c r="AB17" s="255">
        <f t="shared" ref="AB17:AB80" si="15">AA17/F17</f>
        <v>0</v>
      </c>
      <c r="AC17" s="256" t="str">
        <f t="shared" ref="AC17:AD58" si="16">H17</f>
        <v>SAUZA SILVER</v>
      </c>
      <c r="AD17" s="257">
        <f t="shared" si="16"/>
        <v>70</v>
      </c>
      <c r="AE17" s="258">
        <f t="shared" ref="AE17:AE80" si="17">Q17</f>
        <v>246.13</v>
      </c>
      <c r="AF17" s="259">
        <f t="shared" ref="AF17:AF80" si="18">G17</f>
        <v>2208</v>
      </c>
      <c r="AG17" s="260">
        <f t="shared" si="1"/>
        <v>0</v>
      </c>
      <c r="AH17" s="261">
        <f t="shared" ref="AH17:AH80" si="19">IF(O17=1,($A$1),IF(O17=2,($A$2)))</f>
        <v>0.5</v>
      </c>
      <c r="AI17" s="260">
        <f t="shared" ref="AI17:AI80" si="20">AH17*AG17</f>
        <v>0</v>
      </c>
      <c r="AJ17" s="260">
        <v>0</v>
      </c>
      <c r="AK17" s="260">
        <v>0</v>
      </c>
      <c r="AL17" s="260">
        <v>0</v>
      </c>
      <c r="AM17" s="260"/>
      <c r="AN17" s="260">
        <f t="shared" ref="AN17:AN80" si="21">AI17+AK17+AL17+AM17</f>
        <v>0</v>
      </c>
      <c r="AO17" s="260">
        <f t="shared" si="2"/>
        <v>1325</v>
      </c>
      <c r="AP17" s="260">
        <f t="shared" ref="AP17:AP80" si="22">AN17*$AP$12/365*AO17</f>
        <v>0</v>
      </c>
      <c r="AQ17" s="260">
        <f t="shared" ref="AQ17:AQ80" si="23">AN17+AP17</f>
        <v>0</v>
      </c>
      <c r="AR17" s="262">
        <f t="shared" si="3"/>
        <v>44287</v>
      </c>
      <c r="AS17" s="249">
        <f t="shared" ref="AS17:AS80" si="24">Y17+89</f>
        <v>42962</v>
      </c>
      <c r="AT17" s="263">
        <f t="shared" si="4"/>
        <v>0</v>
      </c>
      <c r="AU17" s="263">
        <f t="shared" si="5"/>
        <v>0</v>
      </c>
      <c r="AV17" s="263">
        <f t="shared" ref="AV17:AV80" si="25">E17*AA17</f>
        <v>0</v>
      </c>
      <c r="AW17" s="242" t="str">
        <f t="shared" ref="AW17:AW80" si="26">J17</f>
        <v>6x70 CL</v>
      </c>
      <c r="AX17" s="242"/>
      <c r="AY17" s="263">
        <v>0.75</v>
      </c>
      <c r="AZ17" s="263">
        <f t="shared" ref="AZ17:AZ80" si="27">AY17*AV17</f>
        <v>0</v>
      </c>
      <c r="CR17" s="246"/>
      <c r="CS17" s="262">
        <f t="shared" si="6"/>
        <v>42873</v>
      </c>
      <c r="CT17" s="262">
        <f t="shared" si="6"/>
        <v>43601</v>
      </c>
      <c r="CU17" s="246" t="str">
        <f t="shared" si="6"/>
        <v>305/18.06.18</v>
      </c>
      <c r="CV17" s="246" t="str">
        <f t="shared" ref="CV17:CV80" si="28">H17</f>
        <v>SAUZA SILVER</v>
      </c>
      <c r="CW17" s="246" t="str">
        <f t="shared" ref="CW17:CW80" si="29">J17</f>
        <v>6x70 CL</v>
      </c>
      <c r="CX17" s="244">
        <f t="shared" si="7"/>
        <v>240</v>
      </c>
      <c r="CY17" s="244">
        <v>0</v>
      </c>
      <c r="CZ17" s="244">
        <v>0</v>
      </c>
      <c r="DA17" s="244"/>
      <c r="DB17" s="244"/>
      <c r="DC17" s="244"/>
      <c r="DD17" s="244"/>
      <c r="DE17" s="244"/>
      <c r="DF17" s="244"/>
      <c r="DG17" s="244"/>
      <c r="DH17" s="244"/>
      <c r="DI17" s="244"/>
      <c r="DJ17" s="244"/>
      <c r="DK17" s="244"/>
      <c r="DL17" s="244"/>
      <c r="DM17" s="244"/>
      <c r="DN17" s="244"/>
      <c r="DO17" s="244"/>
      <c r="DP17" s="244"/>
      <c r="DQ17" s="244"/>
      <c r="DR17" s="244"/>
      <c r="DS17" s="244"/>
      <c r="DT17" s="244"/>
      <c r="DU17" s="244"/>
      <c r="DV17" s="244"/>
      <c r="DW17" s="244"/>
      <c r="DX17" s="244"/>
      <c r="DY17" s="244"/>
      <c r="DZ17" s="244"/>
      <c r="EA17" s="238"/>
      <c r="EB17" s="238"/>
      <c r="EC17" s="238"/>
      <c r="ED17" s="238"/>
      <c r="EE17" s="238"/>
      <c r="EF17" s="238"/>
      <c r="EG17" s="238"/>
      <c r="EH17" s="238"/>
      <c r="EI17" s="238"/>
      <c r="EJ17" s="238"/>
      <c r="EK17" s="238"/>
      <c r="EL17" s="238"/>
      <c r="EM17" s="238"/>
      <c r="EN17" s="238"/>
      <c r="EO17" s="238"/>
      <c r="EP17" s="238"/>
      <c r="EQ17" s="238"/>
      <c r="ER17" s="238"/>
      <c r="ES17" s="238"/>
      <c r="ET17" s="238"/>
      <c r="EU17" s="238"/>
      <c r="EV17" s="238"/>
      <c r="EW17" s="238"/>
      <c r="EX17" s="238"/>
      <c r="EY17" s="238"/>
      <c r="EZ17" s="238"/>
      <c r="FA17" s="238"/>
      <c r="FB17" s="238"/>
      <c r="FC17" s="238"/>
      <c r="FD17" s="238"/>
      <c r="FE17" s="238"/>
      <c r="FF17" s="238"/>
      <c r="FG17" s="238"/>
      <c r="FH17" s="238"/>
      <c r="FI17" s="238"/>
      <c r="FJ17" s="238"/>
      <c r="FK17" s="238"/>
      <c r="FL17" s="238"/>
      <c r="FM17" s="238"/>
      <c r="FN17" s="238"/>
      <c r="FO17" s="238"/>
      <c r="FP17" s="238"/>
      <c r="FQ17" s="238"/>
      <c r="FR17" s="238"/>
      <c r="FS17" s="238"/>
      <c r="FT17" s="238"/>
      <c r="FU17" s="238"/>
      <c r="FV17" s="238"/>
      <c r="FW17" s="238"/>
      <c r="FX17" s="238"/>
      <c r="FY17" s="238"/>
      <c r="FZ17" s="238"/>
      <c r="GA17" s="238"/>
      <c r="GB17" s="238"/>
      <c r="GC17" s="238"/>
      <c r="GD17" s="238"/>
      <c r="GE17" s="238"/>
      <c r="GF17" s="238"/>
      <c r="GG17" s="238"/>
      <c r="GH17" s="238"/>
      <c r="GI17" s="238"/>
      <c r="GJ17" s="238"/>
      <c r="GK17" s="238"/>
      <c r="GL17" s="238"/>
      <c r="GM17" s="238"/>
      <c r="GN17" s="238"/>
      <c r="GO17" s="238"/>
      <c r="GP17" s="238"/>
      <c r="GQ17" s="238"/>
      <c r="GR17" s="238"/>
      <c r="GS17" s="238"/>
      <c r="GT17" s="238"/>
      <c r="GU17" s="238"/>
      <c r="GV17" s="238"/>
      <c r="GW17" s="238"/>
      <c r="GX17" s="238"/>
      <c r="GY17" s="238"/>
      <c r="GZ17" s="238"/>
      <c r="HA17" s="238"/>
      <c r="HB17" s="238"/>
      <c r="HC17" s="238"/>
      <c r="HD17" s="238"/>
      <c r="HE17" s="238"/>
      <c r="HF17" s="238"/>
      <c r="HG17" s="238"/>
      <c r="HH17" s="238"/>
      <c r="HI17" s="238"/>
      <c r="HJ17" s="238"/>
      <c r="HK17" s="238"/>
    </row>
    <row r="18" spans="1:219" s="264" customFormat="1" ht="12.75" hidden="1" customHeight="1">
      <c r="A18" s="234">
        <f t="shared" si="8"/>
        <v>4</v>
      </c>
      <c r="B18" s="265">
        <v>42399</v>
      </c>
      <c r="C18" s="265">
        <f>B18+1095</f>
        <v>43494</v>
      </c>
      <c r="D18" s="236" t="s">
        <v>120</v>
      </c>
      <c r="E18" s="237">
        <v>0.75</v>
      </c>
      <c r="F18" s="238">
        <v>12</v>
      </c>
      <c r="G18" s="239">
        <v>2208</v>
      </c>
      <c r="H18" s="267" t="s">
        <v>125</v>
      </c>
      <c r="I18" s="241">
        <v>75</v>
      </c>
      <c r="J18" s="242" t="s">
        <v>126</v>
      </c>
      <c r="K18" s="240" t="s">
        <v>123</v>
      </c>
      <c r="L18" s="266">
        <v>4873317</v>
      </c>
      <c r="M18" s="244">
        <v>1200</v>
      </c>
      <c r="N18" s="245">
        <f t="shared" si="9"/>
        <v>100</v>
      </c>
      <c r="O18" s="246">
        <v>1</v>
      </c>
      <c r="P18" s="247">
        <v>131119.60999999999</v>
      </c>
      <c r="Q18" s="248">
        <f t="shared" si="10"/>
        <v>109.26634166666666</v>
      </c>
      <c r="R18" s="249">
        <f t="shared" si="11"/>
        <v>42399</v>
      </c>
      <c r="S18" s="244"/>
      <c r="T18" s="244">
        <v>0</v>
      </c>
      <c r="U18" s="250">
        <f t="shared" si="12"/>
        <v>0</v>
      </c>
      <c r="V18" s="251">
        <v>4</v>
      </c>
      <c r="W18" s="252">
        <f t="shared" si="0"/>
        <v>4873317</v>
      </c>
      <c r="X18" s="253" t="str">
        <f t="shared" si="13"/>
        <v>305/18.06.18</v>
      </c>
      <c r="Y18" s="254">
        <f t="shared" si="14"/>
        <v>42399</v>
      </c>
      <c r="Z18" s="254">
        <f t="shared" si="14"/>
        <v>43494</v>
      </c>
      <c r="AA18" s="255"/>
      <c r="AB18" s="255">
        <f t="shared" si="15"/>
        <v>0</v>
      </c>
      <c r="AC18" s="256" t="str">
        <f t="shared" si="16"/>
        <v>Scots Grey Scotch Whisky 12/750 ml</v>
      </c>
      <c r="AD18" s="257">
        <f t="shared" si="16"/>
        <v>75</v>
      </c>
      <c r="AE18" s="258">
        <f t="shared" si="17"/>
        <v>109.26634166666666</v>
      </c>
      <c r="AF18" s="259">
        <f t="shared" si="18"/>
        <v>2208</v>
      </c>
      <c r="AG18" s="260">
        <f t="shared" si="1"/>
        <v>0</v>
      </c>
      <c r="AH18" s="261">
        <f t="shared" si="19"/>
        <v>0.5</v>
      </c>
      <c r="AI18" s="260">
        <f t="shared" si="20"/>
        <v>0</v>
      </c>
      <c r="AJ18" s="260">
        <v>0</v>
      </c>
      <c r="AK18" s="260">
        <v>0</v>
      </c>
      <c r="AL18" s="260">
        <v>0</v>
      </c>
      <c r="AM18" s="260"/>
      <c r="AN18" s="260">
        <f t="shared" si="21"/>
        <v>0</v>
      </c>
      <c r="AO18" s="260">
        <f t="shared" si="2"/>
        <v>1799</v>
      </c>
      <c r="AP18" s="260">
        <f t="shared" si="22"/>
        <v>0</v>
      </c>
      <c r="AQ18" s="260">
        <f t="shared" si="23"/>
        <v>0</v>
      </c>
      <c r="AR18" s="262">
        <f t="shared" si="3"/>
        <v>44287</v>
      </c>
      <c r="AS18" s="249">
        <f t="shared" si="24"/>
        <v>42488</v>
      </c>
      <c r="AT18" s="263">
        <f t="shared" si="4"/>
        <v>0</v>
      </c>
      <c r="AU18" s="263">
        <f t="shared" si="5"/>
        <v>0</v>
      </c>
      <c r="AV18" s="263">
        <f t="shared" si="25"/>
        <v>0</v>
      </c>
      <c r="AW18" s="242" t="str">
        <f t="shared" si="26"/>
        <v>6x75 CL</v>
      </c>
      <c r="AX18" s="242"/>
      <c r="AY18" s="263">
        <v>0.75</v>
      </c>
      <c r="AZ18" s="263">
        <f t="shared" si="27"/>
        <v>0</v>
      </c>
      <c r="CR18" s="246"/>
      <c r="CS18" s="262">
        <f t="shared" si="6"/>
        <v>42399</v>
      </c>
      <c r="CT18" s="262">
        <f t="shared" si="6"/>
        <v>43494</v>
      </c>
      <c r="CU18" s="246" t="str">
        <f t="shared" si="6"/>
        <v>305/18.06.18</v>
      </c>
      <c r="CV18" s="246" t="str">
        <f t="shared" si="28"/>
        <v>Scots Grey Scotch Whisky 12/750 ml</v>
      </c>
      <c r="CW18" s="246" t="str">
        <f t="shared" si="29"/>
        <v>6x75 CL</v>
      </c>
      <c r="CX18" s="244">
        <f t="shared" si="7"/>
        <v>1200</v>
      </c>
      <c r="CY18" s="244"/>
      <c r="CZ18" s="244"/>
      <c r="DA18" s="244"/>
      <c r="DB18" s="244"/>
      <c r="DC18" s="244"/>
      <c r="DD18" s="244"/>
      <c r="DE18" s="244"/>
      <c r="DF18" s="244"/>
      <c r="DG18" s="244"/>
      <c r="DH18" s="244"/>
      <c r="DI18" s="244"/>
      <c r="DJ18" s="244"/>
      <c r="DK18" s="244"/>
      <c r="DL18" s="244"/>
      <c r="DM18" s="244"/>
      <c r="DN18" s="244"/>
      <c r="DO18" s="244"/>
      <c r="DP18" s="244"/>
      <c r="DQ18" s="244"/>
      <c r="DR18" s="244"/>
      <c r="DS18" s="244"/>
      <c r="DT18" s="244"/>
      <c r="DU18" s="244"/>
      <c r="DV18" s="244"/>
      <c r="DW18" s="244"/>
      <c r="DX18" s="244"/>
      <c r="DY18" s="244"/>
      <c r="DZ18" s="244"/>
      <c r="EA18" s="238"/>
      <c r="EB18" s="238"/>
      <c r="EC18" s="238"/>
      <c r="ED18" s="238"/>
      <c r="EE18" s="238"/>
      <c r="EF18" s="238"/>
      <c r="EG18" s="238"/>
      <c r="EH18" s="238"/>
      <c r="EI18" s="238"/>
      <c r="EJ18" s="238"/>
      <c r="EK18" s="238"/>
      <c r="EL18" s="238"/>
      <c r="EM18" s="238"/>
      <c r="EN18" s="238"/>
      <c r="EO18" s="238"/>
      <c r="EP18" s="238"/>
      <c r="EQ18" s="238"/>
      <c r="ER18" s="238"/>
      <c r="ES18" s="238"/>
      <c r="ET18" s="238"/>
      <c r="EU18" s="238"/>
      <c r="EV18" s="238"/>
      <c r="EW18" s="238"/>
      <c r="EX18" s="238"/>
      <c r="EY18" s="238"/>
      <c r="EZ18" s="238"/>
      <c r="FA18" s="238"/>
      <c r="FB18" s="238"/>
      <c r="FC18" s="238"/>
      <c r="FD18" s="238"/>
      <c r="FE18" s="238"/>
      <c r="FF18" s="238"/>
      <c r="FG18" s="238"/>
      <c r="FH18" s="238"/>
      <c r="FI18" s="238"/>
      <c r="FJ18" s="238"/>
      <c r="FK18" s="238"/>
      <c r="FL18" s="238"/>
      <c r="FM18" s="238"/>
      <c r="FN18" s="238"/>
      <c r="FO18" s="238"/>
      <c r="FP18" s="238"/>
      <c r="FQ18" s="238"/>
      <c r="FR18" s="238"/>
      <c r="FS18" s="238"/>
      <c r="FT18" s="238"/>
      <c r="FU18" s="238"/>
      <c r="FV18" s="238"/>
      <c r="FW18" s="238"/>
      <c r="FX18" s="238"/>
      <c r="FY18" s="238"/>
      <c r="FZ18" s="238"/>
      <c r="GA18" s="238"/>
      <c r="GB18" s="238"/>
      <c r="GC18" s="238"/>
      <c r="GD18" s="238"/>
      <c r="GE18" s="238"/>
      <c r="GF18" s="238"/>
      <c r="GG18" s="238"/>
      <c r="GH18" s="238"/>
      <c r="GI18" s="238"/>
      <c r="GJ18" s="238"/>
      <c r="GK18" s="238"/>
      <c r="GL18" s="238"/>
      <c r="GM18" s="238"/>
      <c r="GN18" s="238"/>
      <c r="GO18" s="238"/>
      <c r="GP18" s="238"/>
      <c r="GQ18" s="238"/>
      <c r="GR18" s="238"/>
      <c r="GS18" s="238"/>
      <c r="GT18" s="238"/>
      <c r="GU18" s="238"/>
      <c r="GV18" s="238"/>
      <c r="GW18" s="238"/>
      <c r="GX18" s="238"/>
      <c r="GY18" s="238"/>
      <c r="GZ18" s="238"/>
      <c r="HA18" s="238"/>
      <c r="HB18" s="238"/>
      <c r="HC18" s="238"/>
      <c r="HD18" s="238"/>
      <c r="HE18" s="238"/>
      <c r="HF18" s="238"/>
      <c r="HG18" s="238"/>
      <c r="HH18" s="238"/>
      <c r="HI18" s="238"/>
      <c r="HJ18" s="238"/>
      <c r="HK18" s="238"/>
    </row>
    <row r="19" spans="1:219" s="264" customFormat="1" ht="12.75" hidden="1" customHeight="1">
      <c r="A19" s="234">
        <f t="shared" si="8"/>
        <v>5</v>
      </c>
      <c r="B19" s="265">
        <v>43201</v>
      </c>
      <c r="C19" s="265">
        <v>43565</v>
      </c>
      <c r="D19" s="236" t="s">
        <v>120</v>
      </c>
      <c r="E19" s="237">
        <v>0.75</v>
      </c>
      <c r="F19" s="238">
        <v>12</v>
      </c>
      <c r="G19" s="239">
        <v>2208</v>
      </c>
      <c r="H19" s="267" t="s">
        <v>127</v>
      </c>
      <c r="I19" s="241">
        <v>75</v>
      </c>
      <c r="J19" s="242" t="s">
        <v>128</v>
      </c>
      <c r="K19" s="240" t="s">
        <v>123</v>
      </c>
      <c r="L19" s="266">
        <v>5832832</v>
      </c>
      <c r="M19" s="268">
        <v>600</v>
      </c>
      <c r="N19" s="245">
        <f t="shared" si="9"/>
        <v>50</v>
      </c>
      <c r="O19" s="246">
        <v>1</v>
      </c>
      <c r="P19" s="247">
        <v>78480</v>
      </c>
      <c r="Q19" s="248">
        <f t="shared" si="10"/>
        <v>130.80000000000001</v>
      </c>
      <c r="R19" s="249">
        <f t="shared" si="11"/>
        <v>43201</v>
      </c>
      <c r="S19" s="244"/>
      <c r="T19" s="244"/>
      <c r="U19" s="250">
        <f t="shared" si="12"/>
        <v>0</v>
      </c>
      <c r="V19" s="251">
        <v>5</v>
      </c>
      <c r="W19" s="252">
        <f t="shared" si="0"/>
        <v>5832832</v>
      </c>
      <c r="X19" s="253" t="str">
        <f t="shared" si="13"/>
        <v>305/18.06.18</v>
      </c>
      <c r="Y19" s="254">
        <f t="shared" si="14"/>
        <v>43201</v>
      </c>
      <c r="Z19" s="254">
        <f t="shared" si="14"/>
        <v>43565</v>
      </c>
      <c r="AA19" s="255"/>
      <c r="AB19" s="255">
        <f t="shared" si="15"/>
        <v>0</v>
      </c>
      <c r="AC19" s="256" t="str">
        <f t="shared" si="16"/>
        <v>Tovaritch Premium Russian Vodka</v>
      </c>
      <c r="AD19" s="257">
        <f t="shared" si="16"/>
        <v>75</v>
      </c>
      <c r="AE19" s="258">
        <f t="shared" si="17"/>
        <v>130.80000000000001</v>
      </c>
      <c r="AF19" s="259">
        <f t="shared" si="18"/>
        <v>2208</v>
      </c>
      <c r="AG19" s="260">
        <f t="shared" si="1"/>
        <v>0</v>
      </c>
      <c r="AH19" s="261">
        <f t="shared" si="19"/>
        <v>0.5</v>
      </c>
      <c r="AI19" s="260">
        <f t="shared" si="20"/>
        <v>0</v>
      </c>
      <c r="AJ19" s="260">
        <v>0</v>
      </c>
      <c r="AK19" s="260">
        <v>0</v>
      </c>
      <c r="AL19" s="260">
        <v>0</v>
      </c>
      <c r="AM19" s="260"/>
      <c r="AN19" s="260">
        <f t="shared" si="21"/>
        <v>0</v>
      </c>
      <c r="AO19" s="260">
        <f t="shared" si="2"/>
        <v>997</v>
      </c>
      <c r="AP19" s="260">
        <f t="shared" si="22"/>
        <v>0</v>
      </c>
      <c r="AQ19" s="260">
        <f t="shared" si="23"/>
        <v>0</v>
      </c>
      <c r="AR19" s="262">
        <f t="shared" si="3"/>
        <v>44287</v>
      </c>
      <c r="AS19" s="249">
        <f t="shared" si="24"/>
        <v>43290</v>
      </c>
      <c r="AT19" s="263">
        <f t="shared" si="4"/>
        <v>0</v>
      </c>
      <c r="AU19" s="263">
        <f t="shared" si="5"/>
        <v>0</v>
      </c>
      <c r="AV19" s="263">
        <f t="shared" si="25"/>
        <v>0</v>
      </c>
      <c r="AW19" s="242" t="str">
        <f t="shared" si="26"/>
        <v>12x75 CL</v>
      </c>
      <c r="AX19" s="242"/>
      <c r="AY19" s="263">
        <v>0.75</v>
      </c>
      <c r="AZ19" s="263">
        <f t="shared" si="27"/>
        <v>0</v>
      </c>
      <c r="CR19" s="246"/>
      <c r="CS19" s="262">
        <f t="shared" si="6"/>
        <v>43201</v>
      </c>
      <c r="CT19" s="262">
        <f t="shared" si="6"/>
        <v>43565</v>
      </c>
      <c r="CU19" s="246" t="str">
        <f t="shared" si="6"/>
        <v>305/18.06.18</v>
      </c>
      <c r="CV19" s="246" t="str">
        <f t="shared" si="28"/>
        <v>Tovaritch Premium Russian Vodka</v>
      </c>
      <c r="CW19" s="246" t="str">
        <f t="shared" si="29"/>
        <v>12x75 CL</v>
      </c>
      <c r="CX19" s="244">
        <f t="shared" si="7"/>
        <v>600</v>
      </c>
      <c r="CY19" s="244"/>
      <c r="CZ19" s="244"/>
      <c r="DA19" s="244"/>
      <c r="DB19" s="244"/>
      <c r="DC19" s="244"/>
      <c r="DD19" s="244"/>
      <c r="DE19" s="244"/>
      <c r="DF19" s="244"/>
      <c r="DG19" s="244"/>
      <c r="DH19" s="244"/>
      <c r="DI19" s="244"/>
      <c r="DJ19" s="244"/>
      <c r="DK19" s="244"/>
      <c r="DL19" s="244"/>
      <c r="DM19" s="244"/>
      <c r="DN19" s="244"/>
      <c r="DO19" s="244"/>
      <c r="DP19" s="244"/>
      <c r="DQ19" s="244"/>
      <c r="DR19" s="244"/>
      <c r="DS19" s="244"/>
      <c r="DT19" s="244"/>
      <c r="DU19" s="244"/>
      <c r="DV19" s="244"/>
      <c r="DW19" s="244"/>
      <c r="DX19" s="244"/>
      <c r="DY19" s="244"/>
      <c r="DZ19" s="244"/>
      <c r="EA19" s="238"/>
      <c r="EB19" s="238"/>
      <c r="EC19" s="238"/>
      <c r="ED19" s="238"/>
      <c r="EE19" s="238"/>
      <c r="EF19" s="238"/>
      <c r="EG19" s="238"/>
      <c r="EH19" s="238"/>
      <c r="EI19" s="238"/>
      <c r="EJ19" s="238"/>
      <c r="EK19" s="238"/>
      <c r="EL19" s="238"/>
      <c r="EM19" s="238"/>
      <c r="EN19" s="238"/>
      <c r="EO19" s="238"/>
      <c r="EP19" s="238"/>
      <c r="EQ19" s="238"/>
      <c r="ER19" s="238"/>
      <c r="ES19" s="238"/>
      <c r="ET19" s="238"/>
      <c r="EU19" s="238"/>
      <c r="EV19" s="238"/>
      <c r="EW19" s="238"/>
      <c r="EX19" s="238"/>
      <c r="EY19" s="238"/>
      <c r="EZ19" s="238"/>
      <c r="FA19" s="238"/>
      <c r="FB19" s="238"/>
      <c r="FC19" s="238"/>
      <c r="FD19" s="238"/>
      <c r="FE19" s="238"/>
      <c r="FF19" s="238"/>
      <c r="FG19" s="238"/>
      <c r="FH19" s="238"/>
      <c r="FI19" s="238"/>
      <c r="FJ19" s="238"/>
      <c r="FK19" s="238"/>
      <c r="FL19" s="238"/>
      <c r="FM19" s="238"/>
      <c r="FN19" s="238"/>
      <c r="FO19" s="238"/>
      <c r="FP19" s="238"/>
      <c r="FQ19" s="238"/>
      <c r="FR19" s="238"/>
      <c r="FS19" s="238"/>
      <c r="FT19" s="238"/>
      <c r="FU19" s="238"/>
      <c r="FV19" s="238"/>
      <c r="FW19" s="238"/>
      <c r="FX19" s="238"/>
      <c r="FY19" s="238"/>
      <c r="FZ19" s="238"/>
      <c r="GA19" s="238"/>
      <c r="GB19" s="238"/>
      <c r="GC19" s="238"/>
      <c r="GD19" s="238"/>
      <c r="GE19" s="238"/>
      <c r="GF19" s="238"/>
      <c r="GG19" s="238"/>
      <c r="GH19" s="238"/>
      <c r="GI19" s="238"/>
      <c r="GJ19" s="238"/>
      <c r="GK19" s="238"/>
      <c r="GL19" s="238"/>
      <c r="GM19" s="238"/>
      <c r="GN19" s="238"/>
      <c r="GO19" s="238"/>
      <c r="GP19" s="238"/>
      <c r="GQ19" s="238"/>
      <c r="GR19" s="238"/>
      <c r="GS19" s="238"/>
      <c r="GT19" s="238"/>
      <c r="GU19" s="238"/>
      <c r="GV19" s="238"/>
      <c r="GW19" s="238"/>
      <c r="GX19" s="238"/>
      <c r="GY19" s="238"/>
      <c r="GZ19" s="238"/>
      <c r="HA19" s="238"/>
      <c r="HB19" s="238"/>
      <c r="HC19" s="238"/>
      <c r="HD19" s="238"/>
      <c r="HE19" s="238"/>
      <c r="HF19" s="238"/>
      <c r="HG19" s="238"/>
      <c r="HH19" s="238"/>
      <c r="HI19" s="238"/>
      <c r="HJ19" s="238"/>
      <c r="HK19" s="238"/>
    </row>
    <row r="20" spans="1:219" s="264" customFormat="1" ht="12.75" hidden="1" customHeight="1">
      <c r="A20" s="234">
        <f t="shared" si="8"/>
        <v>6</v>
      </c>
      <c r="B20" s="265">
        <v>43004</v>
      </c>
      <c r="C20" s="265">
        <f>B20+364</f>
        <v>43368</v>
      </c>
      <c r="D20" s="236" t="s">
        <v>120</v>
      </c>
      <c r="E20" s="237">
        <v>0.75</v>
      </c>
      <c r="F20" s="238">
        <v>12</v>
      </c>
      <c r="G20" s="239">
        <v>2208</v>
      </c>
      <c r="H20" s="267" t="s">
        <v>129</v>
      </c>
      <c r="I20" s="241">
        <v>70</v>
      </c>
      <c r="J20" s="242" t="s">
        <v>130</v>
      </c>
      <c r="K20" s="240" t="s">
        <v>123</v>
      </c>
      <c r="L20" s="266">
        <v>3300059</v>
      </c>
      <c r="M20" s="268">
        <v>300</v>
      </c>
      <c r="N20" s="245">
        <f t="shared" si="9"/>
        <v>25</v>
      </c>
      <c r="O20" s="246">
        <v>1</v>
      </c>
      <c r="P20" s="247">
        <v>119079</v>
      </c>
      <c r="Q20" s="248">
        <f t="shared" si="10"/>
        <v>396.93</v>
      </c>
      <c r="R20" s="249">
        <f t="shared" si="11"/>
        <v>43004</v>
      </c>
      <c r="S20" s="244"/>
      <c r="T20" s="244"/>
      <c r="U20" s="250">
        <f t="shared" si="12"/>
        <v>0</v>
      </c>
      <c r="V20" s="251">
        <v>6</v>
      </c>
      <c r="W20" s="252">
        <f t="shared" si="0"/>
        <v>3300059</v>
      </c>
      <c r="X20" s="253" t="str">
        <f t="shared" si="13"/>
        <v>305/18.06.18</v>
      </c>
      <c r="Y20" s="254">
        <f t="shared" si="14"/>
        <v>43004</v>
      </c>
      <c r="Z20" s="254">
        <f t="shared" si="14"/>
        <v>43368</v>
      </c>
      <c r="AA20" s="255"/>
      <c r="AB20" s="255">
        <f t="shared" si="15"/>
        <v>0</v>
      </c>
      <c r="AC20" s="256" t="str">
        <f t="shared" si="16"/>
        <v>Glenfiddich 12yo S/W 12/700</v>
      </c>
      <c r="AD20" s="257">
        <f t="shared" si="16"/>
        <v>70</v>
      </c>
      <c r="AE20" s="258">
        <f t="shared" si="17"/>
        <v>396.93</v>
      </c>
      <c r="AF20" s="259">
        <f t="shared" si="18"/>
        <v>2208</v>
      </c>
      <c r="AG20" s="260">
        <f t="shared" si="1"/>
        <v>0</v>
      </c>
      <c r="AH20" s="261">
        <f t="shared" si="19"/>
        <v>0.5</v>
      </c>
      <c r="AI20" s="260">
        <f t="shared" si="20"/>
        <v>0</v>
      </c>
      <c r="AJ20" s="260">
        <v>0</v>
      </c>
      <c r="AK20" s="260">
        <v>0</v>
      </c>
      <c r="AL20" s="260">
        <v>0</v>
      </c>
      <c r="AM20" s="260"/>
      <c r="AN20" s="260">
        <f t="shared" si="21"/>
        <v>0</v>
      </c>
      <c r="AO20" s="260">
        <f t="shared" si="2"/>
        <v>1194</v>
      </c>
      <c r="AP20" s="260">
        <f t="shared" si="22"/>
        <v>0</v>
      </c>
      <c r="AQ20" s="260">
        <f t="shared" si="23"/>
        <v>0</v>
      </c>
      <c r="AR20" s="262">
        <f t="shared" si="3"/>
        <v>44287</v>
      </c>
      <c r="AS20" s="249">
        <f t="shared" si="24"/>
        <v>43093</v>
      </c>
      <c r="AT20" s="263">
        <f t="shared" si="4"/>
        <v>0</v>
      </c>
      <c r="AU20" s="263">
        <f t="shared" si="5"/>
        <v>0</v>
      </c>
      <c r="AV20" s="263">
        <f t="shared" si="25"/>
        <v>0</v>
      </c>
      <c r="AW20" s="242" t="str">
        <f t="shared" si="26"/>
        <v>12x70 CL</v>
      </c>
      <c r="AX20" s="242"/>
      <c r="AY20" s="263">
        <v>0.75</v>
      </c>
      <c r="AZ20" s="263">
        <f t="shared" si="27"/>
        <v>0</v>
      </c>
      <c r="CR20" s="246"/>
      <c r="CS20" s="262">
        <f t="shared" si="6"/>
        <v>43004</v>
      </c>
      <c r="CT20" s="262">
        <f t="shared" si="6"/>
        <v>43368</v>
      </c>
      <c r="CU20" s="246" t="str">
        <f t="shared" si="6"/>
        <v>305/18.06.18</v>
      </c>
      <c r="CV20" s="246" t="str">
        <f t="shared" si="28"/>
        <v>Glenfiddich 12yo S/W 12/700</v>
      </c>
      <c r="CW20" s="246" t="str">
        <f t="shared" si="29"/>
        <v>12x70 CL</v>
      </c>
      <c r="CX20" s="244">
        <f t="shared" si="7"/>
        <v>300</v>
      </c>
      <c r="CY20" s="244"/>
      <c r="CZ20" s="244"/>
      <c r="DA20" s="244"/>
      <c r="DB20" s="244"/>
      <c r="DC20" s="244"/>
      <c r="DD20" s="244"/>
      <c r="DE20" s="244"/>
      <c r="DF20" s="244"/>
      <c r="DG20" s="244"/>
      <c r="DH20" s="244"/>
      <c r="DI20" s="244"/>
      <c r="DJ20" s="244"/>
      <c r="DK20" s="244"/>
      <c r="DL20" s="244"/>
      <c r="DM20" s="244"/>
      <c r="DN20" s="244"/>
      <c r="DO20" s="244"/>
      <c r="DP20" s="244"/>
      <c r="DQ20" s="244"/>
      <c r="DR20" s="244"/>
      <c r="DS20" s="244"/>
      <c r="DT20" s="244"/>
      <c r="DU20" s="244"/>
      <c r="DV20" s="244"/>
      <c r="DW20" s="244"/>
      <c r="DX20" s="244"/>
      <c r="DY20" s="244"/>
      <c r="DZ20" s="244"/>
      <c r="EA20" s="238"/>
      <c r="EB20" s="238"/>
      <c r="EC20" s="238"/>
      <c r="ED20" s="238"/>
      <c r="EE20" s="238"/>
      <c r="EF20" s="238"/>
      <c r="EG20" s="238"/>
      <c r="EH20" s="238"/>
      <c r="EI20" s="238"/>
      <c r="EJ20" s="238"/>
      <c r="EK20" s="238"/>
      <c r="EL20" s="238"/>
      <c r="EM20" s="238"/>
      <c r="EN20" s="238"/>
      <c r="EO20" s="238"/>
      <c r="EP20" s="238"/>
      <c r="EQ20" s="238"/>
      <c r="ER20" s="238"/>
      <c r="ES20" s="238"/>
      <c r="ET20" s="238"/>
      <c r="EU20" s="238"/>
      <c r="EV20" s="238"/>
      <c r="EW20" s="238"/>
      <c r="EX20" s="238"/>
      <c r="EY20" s="238"/>
      <c r="EZ20" s="238"/>
      <c r="FA20" s="238"/>
      <c r="FB20" s="238"/>
      <c r="FC20" s="238"/>
      <c r="FD20" s="238"/>
      <c r="FE20" s="238"/>
      <c r="FF20" s="238"/>
      <c r="FG20" s="238"/>
      <c r="FH20" s="238"/>
      <c r="FI20" s="238"/>
      <c r="FJ20" s="238"/>
      <c r="FK20" s="238"/>
      <c r="FL20" s="238"/>
      <c r="FM20" s="238"/>
      <c r="FN20" s="238"/>
      <c r="FO20" s="238"/>
      <c r="FP20" s="238"/>
      <c r="FQ20" s="238"/>
      <c r="FR20" s="238"/>
      <c r="FS20" s="238"/>
      <c r="FT20" s="238"/>
      <c r="FU20" s="238"/>
      <c r="FV20" s="238"/>
      <c r="FW20" s="238"/>
      <c r="FX20" s="238"/>
      <c r="FY20" s="238"/>
      <c r="FZ20" s="238"/>
      <c r="GA20" s="238"/>
      <c r="GB20" s="238"/>
      <c r="GC20" s="238"/>
      <c r="GD20" s="238"/>
      <c r="GE20" s="238"/>
      <c r="GF20" s="238"/>
      <c r="GG20" s="238"/>
      <c r="GH20" s="238"/>
      <c r="GI20" s="238"/>
      <c r="GJ20" s="238"/>
      <c r="GK20" s="238"/>
      <c r="GL20" s="238"/>
      <c r="GM20" s="238"/>
      <c r="GN20" s="238"/>
      <c r="GO20" s="238"/>
      <c r="GP20" s="238"/>
      <c r="GQ20" s="238"/>
      <c r="GR20" s="238"/>
      <c r="GS20" s="238"/>
      <c r="GT20" s="238"/>
      <c r="GU20" s="238"/>
      <c r="GV20" s="238"/>
      <c r="GW20" s="238"/>
      <c r="GX20" s="238"/>
      <c r="GY20" s="238"/>
      <c r="GZ20" s="238"/>
      <c r="HA20" s="238"/>
      <c r="HB20" s="238"/>
      <c r="HC20" s="238"/>
      <c r="HD20" s="238"/>
      <c r="HE20" s="238"/>
      <c r="HF20" s="238"/>
      <c r="HG20" s="238"/>
      <c r="HH20" s="238"/>
      <c r="HI20" s="238"/>
      <c r="HJ20" s="238"/>
      <c r="HK20" s="238"/>
    </row>
    <row r="21" spans="1:219" s="264" customFormat="1" ht="12.75" hidden="1" customHeight="1">
      <c r="A21" s="234">
        <f t="shared" si="8"/>
        <v>7</v>
      </c>
      <c r="B21" s="265">
        <v>43101</v>
      </c>
      <c r="C21" s="265">
        <f>B21+365</f>
        <v>43466</v>
      </c>
      <c r="D21" s="236" t="s">
        <v>120</v>
      </c>
      <c r="E21" s="237">
        <v>0.75</v>
      </c>
      <c r="F21" s="238">
        <v>12</v>
      </c>
      <c r="G21" s="239">
        <v>2208</v>
      </c>
      <c r="H21" s="267" t="s">
        <v>131</v>
      </c>
      <c r="I21" s="241">
        <v>75</v>
      </c>
      <c r="J21" s="242" t="s">
        <v>128</v>
      </c>
      <c r="K21" s="240" t="s">
        <v>123</v>
      </c>
      <c r="L21" s="266">
        <v>4182974</v>
      </c>
      <c r="M21" s="268">
        <v>60</v>
      </c>
      <c r="N21" s="245">
        <f t="shared" si="9"/>
        <v>5</v>
      </c>
      <c r="O21" s="246">
        <v>1</v>
      </c>
      <c r="P21" s="247">
        <v>38940</v>
      </c>
      <c r="Q21" s="248">
        <f t="shared" si="10"/>
        <v>649</v>
      </c>
      <c r="R21" s="249">
        <f t="shared" si="11"/>
        <v>43101</v>
      </c>
      <c r="S21" s="244"/>
      <c r="T21" s="244"/>
      <c r="U21" s="250">
        <f t="shared" si="12"/>
        <v>0</v>
      </c>
      <c r="V21" s="251">
        <v>7</v>
      </c>
      <c r="W21" s="252">
        <f t="shared" si="0"/>
        <v>4182974</v>
      </c>
      <c r="X21" s="253" t="str">
        <f t="shared" si="13"/>
        <v>305/18.06.18</v>
      </c>
      <c r="Y21" s="254">
        <f t="shared" si="14"/>
        <v>43101</v>
      </c>
      <c r="Z21" s="254">
        <f t="shared" si="14"/>
        <v>43466</v>
      </c>
      <c r="AA21" s="255"/>
      <c r="AB21" s="255">
        <f t="shared" si="15"/>
        <v>0</v>
      </c>
      <c r="AC21" s="256" t="str">
        <f t="shared" si="16"/>
        <v>Glenmoranjie The Original 10 yo S/W</v>
      </c>
      <c r="AD21" s="257">
        <f t="shared" si="16"/>
        <v>75</v>
      </c>
      <c r="AE21" s="258">
        <f t="shared" si="17"/>
        <v>649</v>
      </c>
      <c r="AF21" s="259">
        <f t="shared" si="18"/>
        <v>2208</v>
      </c>
      <c r="AG21" s="260">
        <f t="shared" si="1"/>
        <v>0</v>
      </c>
      <c r="AH21" s="261">
        <f t="shared" si="19"/>
        <v>0.5</v>
      </c>
      <c r="AI21" s="260">
        <f t="shared" si="20"/>
        <v>0</v>
      </c>
      <c r="AJ21" s="260">
        <v>0</v>
      </c>
      <c r="AK21" s="260">
        <v>0</v>
      </c>
      <c r="AL21" s="260">
        <v>0</v>
      </c>
      <c r="AM21" s="260"/>
      <c r="AN21" s="260">
        <f t="shared" si="21"/>
        <v>0</v>
      </c>
      <c r="AO21" s="260">
        <f t="shared" si="2"/>
        <v>1097</v>
      </c>
      <c r="AP21" s="260">
        <f t="shared" si="22"/>
        <v>0</v>
      </c>
      <c r="AQ21" s="260">
        <f t="shared" si="23"/>
        <v>0</v>
      </c>
      <c r="AR21" s="262">
        <f t="shared" si="3"/>
        <v>44287</v>
      </c>
      <c r="AS21" s="249">
        <f t="shared" si="24"/>
        <v>43190</v>
      </c>
      <c r="AT21" s="263">
        <f t="shared" si="4"/>
        <v>0</v>
      </c>
      <c r="AU21" s="263">
        <f t="shared" si="5"/>
        <v>0</v>
      </c>
      <c r="AV21" s="263">
        <f t="shared" si="25"/>
        <v>0</v>
      </c>
      <c r="AW21" s="242" t="str">
        <f t="shared" si="26"/>
        <v>12x75 CL</v>
      </c>
      <c r="AX21" s="242"/>
      <c r="AY21" s="263">
        <v>0.75</v>
      </c>
      <c r="AZ21" s="263">
        <f t="shared" si="27"/>
        <v>0</v>
      </c>
      <c r="CR21" s="246"/>
      <c r="CS21" s="262">
        <f t="shared" si="6"/>
        <v>43101</v>
      </c>
      <c r="CT21" s="262">
        <f t="shared" si="6"/>
        <v>43466</v>
      </c>
      <c r="CU21" s="246" t="str">
        <f t="shared" si="6"/>
        <v>305/18.06.18</v>
      </c>
      <c r="CV21" s="246" t="str">
        <f t="shared" si="28"/>
        <v>Glenmoranjie The Original 10 yo S/W</v>
      </c>
      <c r="CW21" s="246" t="str">
        <f t="shared" si="29"/>
        <v>12x75 CL</v>
      </c>
      <c r="CX21" s="244">
        <f t="shared" si="7"/>
        <v>60</v>
      </c>
      <c r="CY21" s="244"/>
      <c r="CZ21" s="244"/>
      <c r="DA21" s="244"/>
      <c r="DB21" s="244"/>
      <c r="DC21" s="244"/>
      <c r="DD21" s="244"/>
      <c r="DE21" s="244"/>
      <c r="DF21" s="244"/>
      <c r="DG21" s="244"/>
      <c r="DH21" s="244"/>
      <c r="DI21" s="244"/>
      <c r="DJ21" s="244"/>
      <c r="DK21" s="244"/>
      <c r="DL21" s="244"/>
      <c r="DM21" s="244"/>
      <c r="DN21" s="244"/>
      <c r="DO21" s="244"/>
      <c r="DP21" s="244"/>
      <c r="DQ21" s="244"/>
      <c r="DR21" s="244"/>
      <c r="DS21" s="244"/>
      <c r="DT21" s="244"/>
      <c r="DU21" s="244"/>
      <c r="DV21" s="244"/>
      <c r="DW21" s="244"/>
      <c r="DX21" s="244"/>
      <c r="DY21" s="244"/>
      <c r="DZ21" s="244"/>
      <c r="EA21" s="238"/>
      <c r="EB21" s="238"/>
      <c r="EC21" s="238"/>
      <c r="ED21" s="238"/>
      <c r="EE21" s="238"/>
      <c r="EF21" s="238"/>
      <c r="EG21" s="238"/>
      <c r="EH21" s="238"/>
      <c r="EI21" s="238"/>
      <c r="EJ21" s="238"/>
      <c r="EK21" s="238"/>
      <c r="EL21" s="238"/>
      <c r="EM21" s="238"/>
      <c r="EN21" s="238"/>
      <c r="EO21" s="238"/>
      <c r="EP21" s="238"/>
      <c r="EQ21" s="238"/>
      <c r="ER21" s="238"/>
      <c r="ES21" s="238"/>
      <c r="ET21" s="238"/>
      <c r="EU21" s="238"/>
      <c r="EV21" s="238"/>
      <c r="EW21" s="238"/>
      <c r="EX21" s="238"/>
      <c r="EY21" s="238"/>
      <c r="EZ21" s="238"/>
      <c r="FA21" s="238"/>
      <c r="FB21" s="238"/>
      <c r="FC21" s="238"/>
      <c r="FD21" s="238"/>
      <c r="FE21" s="238"/>
      <c r="FF21" s="238"/>
      <c r="FG21" s="238"/>
      <c r="FH21" s="238"/>
      <c r="FI21" s="238"/>
      <c r="FJ21" s="238"/>
      <c r="FK21" s="238"/>
      <c r="FL21" s="238"/>
      <c r="FM21" s="238"/>
      <c r="FN21" s="238"/>
      <c r="FO21" s="238"/>
      <c r="FP21" s="238"/>
      <c r="FQ21" s="238"/>
      <c r="FR21" s="238"/>
      <c r="FS21" s="238"/>
      <c r="FT21" s="238"/>
      <c r="FU21" s="238"/>
      <c r="FV21" s="238"/>
      <c r="FW21" s="238"/>
      <c r="FX21" s="238"/>
      <c r="FY21" s="238"/>
      <c r="FZ21" s="238"/>
      <c r="GA21" s="238"/>
      <c r="GB21" s="238"/>
      <c r="GC21" s="238"/>
      <c r="GD21" s="238"/>
      <c r="GE21" s="238"/>
      <c r="GF21" s="238"/>
      <c r="GG21" s="238"/>
      <c r="GH21" s="238"/>
      <c r="GI21" s="238"/>
      <c r="GJ21" s="238"/>
      <c r="GK21" s="238"/>
      <c r="GL21" s="238"/>
      <c r="GM21" s="238"/>
      <c r="GN21" s="238"/>
      <c r="GO21" s="238"/>
      <c r="GP21" s="238"/>
      <c r="GQ21" s="238"/>
      <c r="GR21" s="238"/>
      <c r="GS21" s="238"/>
      <c r="GT21" s="238"/>
      <c r="GU21" s="238"/>
      <c r="GV21" s="238"/>
      <c r="GW21" s="238"/>
      <c r="GX21" s="238"/>
      <c r="GY21" s="238"/>
      <c r="GZ21" s="238"/>
      <c r="HA21" s="238"/>
      <c r="HB21" s="238"/>
      <c r="HC21" s="238"/>
      <c r="HD21" s="238"/>
      <c r="HE21" s="238"/>
      <c r="HF21" s="238"/>
      <c r="HG21" s="238"/>
      <c r="HH21" s="238"/>
      <c r="HI21" s="238"/>
      <c r="HJ21" s="238"/>
      <c r="HK21" s="238"/>
    </row>
    <row r="22" spans="1:219" s="264" customFormat="1" ht="12.75" hidden="1" customHeight="1">
      <c r="A22" s="234">
        <f t="shared" si="8"/>
        <v>8</v>
      </c>
      <c r="B22" s="265">
        <v>43058</v>
      </c>
      <c r="C22" s="265">
        <f>B22+364</f>
        <v>43422</v>
      </c>
      <c r="D22" s="236" t="s">
        <v>120</v>
      </c>
      <c r="E22" s="237">
        <v>0.75</v>
      </c>
      <c r="F22" s="238">
        <v>12</v>
      </c>
      <c r="G22" s="239">
        <v>2208</v>
      </c>
      <c r="H22" s="267" t="s">
        <v>132</v>
      </c>
      <c r="I22" s="241">
        <v>75</v>
      </c>
      <c r="J22" s="242" t="s">
        <v>128</v>
      </c>
      <c r="K22" s="240" t="s">
        <v>123</v>
      </c>
      <c r="L22" s="266">
        <v>3783935</v>
      </c>
      <c r="M22" s="268">
        <v>420</v>
      </c>
      <c r="N22" s="245">
        <f t="shared" si="9"/>
        <v>35</v>
      </c>
      <c r="O22" s="246">
        <v>1</v>
      </c>
      <c r="P22" s="247">
        <v>68460</v>
      </c>
      <c r="Q22" s="248">
        <f t="shared" si="10"/>
        <v>163</v>
      </c>
      <c r="R22" s="249">
        <f t="shared" si="11"/>
        <v>43058</v>
      </c>
      <c r="S22" s="244"/>
      <c r="T22" s="244"/>
      <c r="U22" s="250">
        <f t="shared" si="12"/>
        <v>0</v>
      </c>
      <c r="V22" s="251">
        <v>8</v>
      </c>
      <c r="W22" s="252">
        <f t="shared" si="0"/>
        <v>3783935</v>
      </c>
      <c r="X22" s="253" t="str">
        <f t="shared" si="13"/>
        <v>305/18.06.18</v>
      </c>
      <c r="Y22" s="254">
        <f t="shared" si="14"/>
        <v>43058</v>
      </c>
      <c r="Z22" s="254">
        <f t="shared" si="14"/>
        <v>43422</v>
      </c>
      <c r="AA22" s="255"/>
      <c r="AB22" s="255">
        <f t="shared" si="15"/>
        <v>0</v>
      </c>
      <c r="AC22" s="256" t="str">
        <f t="shared" si="16"/>
        <v>Absolute Vodka</v>
      </c>
      <c r="AD22" s="257">
        <f t="shared" si="16"/>
        <v>75</v>
      </c>
      <c r="AE22" s="258">
        <f t="shared" si="17"/>
        <v>163</v>
      </c>
      <c r="AF22" s="259">
        <f t="shared" si="18"/>
        <v>2208</v>
      </c>
      <c r="AG22" s="260">
        <f t="shared" si="1"/>
        <v>0</v>
      </c>
      <c r="AH22" s="261">
        <f t="shared" si="19"/>
        <v>0.5</v>
      </c>
      <c r="AI22" s="260">
        <f t="shared" si="20"/>
        <v>0</v>
      </c>
      <c r="AJ22" s="260">
        <v>0</v>
      </c>
      <c r="AK22" s="260">
        <v>0</v>
      </c>
      <c r="AL22" s="260">
        <v>0</v>
      </c>
      <c r="AM22" s="260"/>
      <c r="AN22" s="260">
        <f t="shared" si="21"/>
        <v>0</v>
      </c>
      <c r="AO22" s="260">
        <f t="shared" si="2"/>
        <v>1140</v>
      </c>
      <c r="AP22" s="260">
        <f t="shared" si="22"/>
        <v>0</v>
      </c>
      <c r="AQ22" s="260">
        <f t="shared" si="23"/>
        <v>0</v>
      </c>
      <c r="AR22" s="262">
        <f t="shared" si="3"/>
        <v>44287</v>
      </c>
      <c r="AS22" s="249">
        <f t="shared" si="24"/>
        <v>43147</v>
      </c>
      <c r="AT22" s="263">
        <f t="shared" si="4"/>
        <v>0</v>
      </c>
      <c r="AU22" s="263">
        <f t="shared" si="5"/>
        <v>0</v>
      </c>
      <c r="AV22" s="263">
        <f t="shared" si="25"/>
        <v>0</v>
      </c>
      <c r="AW22" s="242" t="str">
        <f t="shared" si="26"/>
        <v>12x75 CL</v>
      </c>
      <c r="AX22" s="242"/>
      <c r="AY22" s="263">
        <v>0.75</v>
      </c>
      <c r="AZ22" s="263">
        <f t="shared" si="27"/>
        <v>0</v>
      </c>
      <c r="CR22" s="246"/>
      <c r="CS22" s="262">
        <f t="shared" si="6"/>
        <v>43058</v>
      </c>
      <c r="CT22" s="262">
        <f t="shared" si="6"/>
        <v>43422</v>
      </c>
      <c r="CU22" s="246" t="str">
        <f t="shared" si="6"/>
        <v>305/18.06.18</v>
      </c>
      <c r="CV22" s="246" t="str">
        <f t="shared" si="28"/>
        <v>Absolute Vodka</v>
      </c>
      <c r="CW22" s="246" t="str">
        <f t="shared" si="29"/>
        <v>12x75 CL</v>
      </c>
      <c r="CX22" s="244">
        <f t="shared" si="7"/>
        <v>420</v>
      </c>
      <c r="CY22" s="244"/>
      <c r="CZ22" s="244"/>
      <c r="DA22" s="244"/>
      <c r="DB22" s="244"/>
      <c r="DC22" s="244"/>
      <c r="DD22" s="244"/>
      <c r="DE22" s="244"/>
      <c r="DF22" s="244"/>
      <c r="DG22" s="244"/>
      <c r="DH22" s="244"/>
      <c r="DI22" s="244"/>
      <c r="DJ22" s="244"/>
      <c r="DK22" s="244"/>
      <c r="DL22" s="244"/>
      <c r="DM22" s="244"/>
      <c r="DN22" s="244"/>
      <c r="DO22" s="244"/>
      <c r="DP22" s="244"/>
      <c r="DQ22" s="244"/>
      <c r="DR22" s="244"/>
      <c r="DS22" s="244"/>
      <c r="DT22" s="244"/>
      <c r="DU22" s="244"/>
      <c r="DV22" s="244"/>
      <c r="DW22" s="244"/>
      <c r="DX22" s="244"/>
      <c r="DY22" s="244"/>
      <c r="DZ22" s="244"/>
      <c r="EA22" s="238"/>
      <c r="EB22" s="238"/>
      <c r="EC22" s="238"/>
      <c r="ED22" s="238"/>
      <c r="EE22" s="238"/>
      <c r="EF22" s="238"/>
      <c r="EG22" s="238"/>
      <c r="EH22" s="238"/>
      <c r="EI22" s="238"/>
      <c r="EJ22" s="238"/>
      <c r="EK22" s="238"/>
      <c r="EL22" s="238"/>
      <c r="EM22" s="238"/>
      <c r="EN22" s="238"/>
      <c r="EO22" s="238"/>
      <c r="EP22" s="238"/>
      <c r="EQ22" s="238"/>
      <c r="ER22" s="238"/>
      <c r="ES22" s="238"/>
      <c r="ET22" s="238"/>
      <c r="EU22" s="238"/>
      <c r="EV22" s="238"/>
      <c r="EW22" s="238"/>
      <c r="EX22" s="238"/>
      <c r="EY22" s="238"/>
      <c r="EZ22" s="238"/>
      <c r="FA22" s="238"/>
      <c r="FB22" s="238"/>
      <c r="FC22" s="238"/>
      <c r="FD22" s="238"/>
      <c r="FE22" s="238"/>
      <c r="FF22" s="238"/>
      <c r="FG22" s="238"/>
      <c r="FH22" s="238"/>
      <c r="FI22" s="238"/>
      <c r="FJ22" s="238"/>
      <c r="FK22" s="238"/>
      <c r="FL22" s="238"/>
      <c r="FM22" s="238"/>
      <c r="FN22" s="238"/>
      <c r="FO22" s="238"/>
      <c r="FP22" s="238"/>
      <c r="FQ22" s="238"/>
      <c r="FR22" s="238"/>
      <c r="FS22" s="238"/>
      <c r="FT22" s="238"/>
      <c r="FU22" s="238"/>
      <c r="FV22" s="238"/>
      <c r="FW22" s="238"/>
      <c r="FX22" s="238"/>
      <c r="FY22" s="238"/>
      <c r="FZ22" s="238"/>
      <c r="GA22" s="238"/>
      <c r="GB22" s="238"/>
      <c r="GC22" s="238"/>
      <c r="GD22" s="238"/>
      <c r="GE22" s="238"/>
      <c r="GF22" s="238"/>
      <c r="GG22" s="238"/>
      <c r="GH22" s="238"/>
      <c r="GI22" s="238"/>
      <c r="GJ22" s="238"/>
      <c r="GK22" s="238"/>
      <c r="GL22" s="238"/>
      <c r="GM22" s="238"/>
      <c r="GN22" s="238"/>
      <c r="GO22" s="238"/>
      <c r="GP22" s="238"/>
      <c r="GQ22" s="238"/>
      <c r="GR22" s="238"/>
      <c r="GS22" s="238"/>
      <c r="GT22" s="238"/>
      <c r="GU22" s="238"/>
      <c r="GV22" s="238"/>
      <c r="GW22" s="238"/>
      <c r="GX22" s="238"/>
      <c r="GY22" s="238"/>
      <c r="GZ22" s="238"/>
      <c r="HA22" s="238"/>
      <c r="HB22" s="238"/>
      <c r="HC22" s="238"/>
      <c r="HD22" s="238"/>
      <c r="HE22" s="238"/>
      <c r="HF22" s="238"/>
      <c r="HG22" s="238"/>
      <c r="HH22" s="238"/>
      <c r="HI22" s="238"/>
      <c r="HJ22" s="238"/>
      <c r="HK22" s="238"/>
    </row>
    <row r="23" spans="1:219" s="264" customFormat="1" ht="12.75" hidden="1" customHeight="1">
      <c r="A23" s="234">
        <f t="shared" si="8"/>
        <v>9</v>
      </c>
      <c r="B23" s="265">
        <v>43058</v>
      </c>
      <c r="C23" s="265">
        <f>B23+364</f>
        <v>43422</v>
      </c>
      <c r="D23" s="236" t="s">
        <v>120</v>
      </c>
      <c r="E23" s="237">
        <v>0.75</v>
      </c>
      <c r="F23" s="238">
        <v>6</v>
      </c>
      <c r="G23" s="239">
        <v>2204</v>
      </c>
      <c r="H23" s="267" t="s">
        <v>133</v>
      </c>
      <c r="I23" s="241">
        <v>75</v>
      </c>
      <c r="J23" s="242" t="s">
        <v>126</v>
      </c>
      <c r="K23" s="240" t="s">
        <v>123</v>
      </c>
      <c r="L23" s="266">
        <v>4182974</v>
      </c>
      <c r="M23" s="268">
        <v>60</v>
      </c>
      <c r="N23" s="245">
        <f t="shared" si="9"/>
        <v>10</v>
      </c>
      <c r="O23" s="246">
        <v>1</v>
      </c>
      <c r="P23" s="247">
        <v>69600</v>
      </c>
      <c r="Q23" s="248">
        <f t="shared" si="10"/>
        <v>1160</v>
      </c>
      <c r="R23" s="249">
        <f t="shared" si="11"/>
        <v>43058</v>
      </c>
      <c r="S23" s="244"/>
      <c r="T23" s="244"/>
      <c r="U23" s="250">
        <f t="shared" si="12"/>
        <v>0</v>
      </c>
      <c r="V23" s="251">
        <v>9</v>
      </c>
      <c r="W23" s="252">
        <f t="shared" si="0"/>
        <v>4182974</v>
      </c>
      <c r="X23" s="253" t="str">
        <f t="shared" si="13"/>
        <v>305/18.06.18</v>
      </c>
      <c r="Y23" s="254">
        <f t="shared" si="14"/>
        <v>43058</v>
      </c>
      <c r="Z23" s="254">
        <f t="shared" si="14"/>
        <v>43422</v>
      </c>
      <c r="AA23" s="255"/>
      <c r="AB23" s="255">
        <f t="shared" si="15"/>
        <v>0</v>
      </c>
      <c r="AC23" s="256" t="str">
        <f t="shared" si="16"/>
        <v>Monet &amp; Chandan Champ Brut Imperial</v>
      </c>
      <c r="AD23" s="257">
        <f t="shared" si="16"/>
        <v>75</v>
      </c>
      <c r="AE23" s="258">
        <f t="shared" si="17"/>
        <v>1160</v>
      </c>
      <c r="AF23" s="259">
        <f t="shared" si="18"/>
        <v>2204</v>
      </c>
      <c r="AG23" s="260">
        <f t="shared" si="1"/>
        <v>0</v>
      </c>
      <c r="AH23" s="261">
        <f t="shared" si="19"/>
        <v>0.5</v>
      </c>
      <c r="AI23" s="260">
        <f t="shared" si="20"/>
        <v>0</v>
      </c>
      <c r="AJ23" s="260">
        <v>0</v>
      </c>
      <c r="AK23" s="260">
        <v>0</v>
      </c>
      <c r="AL23" s="260">
        <v>0</v>
      </c>
      <c r="AM23" s="260"/>
      <c r="AN23" s="260">
        <f t="shared" si="21"/>
        <v>0</v>
      </c>
      <c r="AO23" s="260">
        <f t="shared" si="2"/>
        <v>1140</v>
      </c>
      <c r="AP23" s="260">
        <f t="shared" si="22"/>
        <v>0</v>
      </c>
      <c r="AQ23" s="260">
        <f t="shared" si="23"/>
        <v>0</v>
      </c>
      <c r="AR23" s="262">
        <f t="shared" si="3"/>
        <v>44287</v>
      </c>
      <c r="AS23" s="249">
        <f t="shared" si="24"/>
        <v>43147</v>
      </c>
      <c r="AT23" s="263">
        <f t="shared" si="4"/>
        <v>0</v>
      </c>
      <c r="AU23" s="263">
        <f t="shared" si="5"/>
        <v>0</v>
      </c>
      <c r="AV23" s="263">
        <f t="shared" si="25"/>
        <v>0</v>
      </c>
      <c r="AW23" s="242" t="str">
        <f t="shared" si="26"/>
        <v>6x75 CL</v>
      </c>
      <c r="AX23" s="242"/>
      <c r="AY23" s="263">
        <v>0.75</v>
      </c>
      <c r="AZ23" s="263">
        <f t="shared" si="27"/>
        <v>0</v>
      </c>
      <c r="CR23" s="246"/>
      <c r="CS23" s="262">
        <f t="shared" si="6"/>
        <v>43058</v>
      </c>
      <c r="CT23" s="262">
        <f t="shared" si="6"/>
        <v>43422</v>
      </c>
      <c r="CU23" s="246" t="str">
        <f t="shared" si="6"/>
        <v>305/18.06.18</v>
      </c>
      <c r="CV23" s="246" t="str">
        <f t="shared" si="28"/>
        <v>Monet &amp; Chandan Champ Brut Imperial</v>
      </c>
      <c r="CW23" s="246" t="str">
        <f t="shared" si="29"/>
        <v>6x75 CL</v>
      </c>
      <c r="CX23" s="244">
        <f t="shared" si="7"/>
        <v>60</v>
      </c>
      <c r="CY23" s="244"/>
      <c r="CZ23" s="244"/>
      <c r="DA23" s="244"/>
      <c r="DB23" s="244"/>
      <c r="DC23" s="244"/>
      <c r="DD23" s="244"/>
      <c r="DE23" s="244"/>
      <c r="DF23" s="244"/>
      <c r="DG23" s="244"/>
      <c r="DH23" s="244"/>
      <c r="DI23" s="244"/>
      <c r="DJ23" s="244"/>
      <c r="DK23" s="244"/>
      <c r="DL23" s="244"/>
      <c r="DM23" s="244"/>
      <c r="DN23" s="244"/>
      <c r="DO23" s="244"/>
      <c r="DP23" s="244"/>
      <c r="DQ23" s="244"/>
      <c r="DR23" s="244"/>
      <c r="DS23" s="244"/>
      <c r="DT23" s="244"/>
      <c r="DU23" s="244"/>
      <c r="DV23" s="244"/>
      <c r="DW23" s="244"/>
      <c r="DX23" s="244"/>
      <c r="DY23" s="244"/>
      <c r="DZ23" s="244"/>
      <c r="EA23" s="238"/>
      <c r="EB23" s="238"/>
      <c r="EC23" s="238"/>
      <c r="ED23" s="238"/>
      <c r="EE23" s="238"/>
      <c r="EF23" s="238"/>
      <c r="EG23" s="238"/>
      <c r="EH23" s="238"/>
      <c r="EI23" s="238"/>
      <c r="EJ23" s="238"/>
      <c r="EK23" s="238"/>
      <c r="EL23" s="238"/>
      <c r="EM23" s="238"/>
      <c r="EN23" s="238"/>
      <c r="EO23" s="238"/>
      <c r="EP23" s="238"/>
      <c r="EQ23" s="238"/>
      <c r="ER23" s="238"/>
      <c r="ES23" s="238"/>
      <c r="ET23" s="238"/>
      <c r="EU23" s="238"/>
      <c r="EV23" s="238"/>
      <c r="EW23" s="238"/>
      <c r="EX23" s="238"/>
      <c r="EY23" s="238"/>
      <c r="EZ23" s="238"/>
      <c r="FA23" s="238"/>
      <c r="FB23" s="238"/>
      <c r="FC23" s="238"/>
      <c r="FD23" s="238"/>
      <c r="FE23" s="238"/>
      <c r="FF23" s="238"/>
      <c r="FG23" s="238"/>
      <c r="FH23" s="238"/>
      <c r="FI23" s="238"/>
      <c r="FJ23" s="238"/>
      <c r="FK23" s="238"/>
      <c r="FL23" s="238"/>
      <c r="FM23" s="238"/>
      <c r="FN23" s="238"/>
      <c r="FO23" s="238"/>
      <c r="FP23" s="238"/>
      <c r="FQ23" s="238"/>
      <c r="FR23" s="238"/>
      <c r="FS23" s="238"/>
      <c r="FT23" s="238"/>
      <c r="FU23" s="238"/>
      <c r="FV23" s="238"/>
      <c r="FW23" s="238"/>
      <c r="FX23" s="238"/>
      <c r="FY23" s="238"/>
      <c r="FZ23" s="238"/>
      <c r="GA23" s="238"/>
      <c r="GB23" s="238"/>
      <c r="GC23" s="238"/>
      <c r="GD23" s="238"/>
      <c r="GE23" s="238"/>
      <c r="GF23" s="238"/>
      <c r="GG23" s="238"/>
      <c r="GH23" s="238"/>
      <c r="GI23" s="238"/>
      <c r="GJ23" s="238"/>
      <c r="GK23" s="238"/>
      <c r="GL23" s="238"/>
      <c r="GM23" s="238"/>
      <c r="GN23" s="238"/>
      <c r="GO23" s="238"/>
      <c r="GP23" s="238"/>
      <c r="GQ23" s="238"/>
      <c r="GR23" s="238"/>
      <c r="GS23" s="238"/>
      <c r="GT23" s="238"/>
      <c r="GU23" s="238"/>
      <c r="GV23" s="238"/>
      <c r="GW23" s="238"/>
      <c r="GX23" s="238"/>
      <c r="GY23" s="238"/>
      <c r="GZ23" s="238"/>
      <c r="HA23" s="238"/>
      <c r="HB23" s="238"/>
      <c r="HC23" s="238"/>
      <c r="HD23" s="238"/>
      <c r="HE23" s="238"/>
      <c r="HF23" s="238"/>
      <c r="HG23" s="238"/>
      <c r="HH23" s="238"/>
      <c r="HI23" s="238"/>
      <c r="HJ23" s="238"/>
      <c r="HK23" s="238"/>
    </row>
    <row r="24" spans="1:219" s="264" customFormat="1" ht="12.75" hidden="1" customHeight="1">
      <c r="A24" s="234">
        <f t="shared" si="8"/>
        <v>10</v>
      </c>
      <c r="B24" s="265">
        <v>43042</v>
      </c>
      <c r="C24" s="265">
        <f>B24+364</f>
        <v>43406</v>
      </c>
      <c r="D24" s="236" t="s">
        <v>120</v>
      </c>
      <c r="E24" s="237">
        <v>0.75</v>
      </c>
      <c r="F24" s="238">
        <v>6</v>
      </c>
      <c r="G24" s="239">
        <v>2208</v>
      </c>
      <c r="H24" s="267" t="s">
        <v>134</v>
      </c>
      <c r="I24" s="241">
        <v>75</v>
      </c>
      <c r="J24" s="242" t="s">
        <v>126</v>
      </c>
      <c r="K24" s="240" t="s">
        <v>123</v>
      </c>
      <c r="L24" s="266">
        <v>3608521</v>
      </c>
      <c r="M24" s="268">
        <v>60</v>
      </c>
      <c r="N24" s="245">
        <f t="shared" si="9"/>
        <v>10</v>
      </c>
      <c r="O24" s="246">
        <v>1</v>
      </c>
      <c r="P24" s="247">
        <v>74710.429999999993</v>
      </c>
      <c r="Q24" s="248">
        <f t="shared" si="10"/>
        <v>1245.1738333333333</v>
      </c>
      <c r="R24" s="249">
        <f t="shared" si="11"/>
        <v>43042</v>
      </c>
      <c r="S24" s="244"/>
      <c r="T24" s="244"/>
      <c r="U24" s="250">
        <f t="shared" si="12"/>
        <v>0</v>
      </c>
      <c r="V24" s="251">
        <v>10</v>
      </c>
      <c r="W24" s="252">
        <f t="shared" si="0"/>
        <v>3608521</v>
      </c>
      <c r="X24" s="253" t="str">
        <f t="shared" si="13"/>
        <v>305/18.06.18</v>
      </c>
      <c r="Y24" s="254">
        <f t="shared" si="14"/>
        <v>43042</v>
      </c>
      <c r="Z24" s="254">
        <f t="shared" si="14"/>
        <v>43406</v>
      </c>
      <c r="AA24" s="255"/>
      <c r="AB24" s="255">
        <f t="shared" si="15"/>
        <v>0</v>
      </c>
      <c r="AC24" s="256" t="str">
        <f t="shared" si="16"/>
        <v>JW Blue Label S/W 6/750 s/w</v>
      </c>
      <c r="AD24" s="257">
        <f t="shared" si="16"/>
        <v>75</v>
      </c>
      <c r="AE24" s="258">
        <f t="shared" si="17"/>
        <v>1245.1738333333333</v>
      </c>
      <c r="AF24" s="259">
        <f t="shared" si="18"/>
        <v>2208</v>
      </c>
      <c r="AG24" s="260">
        <f t="shared" si="1"/>
        <v>0</v>
      </c>
      <c r="AH24" s="261">
        <f t="shared" si="19"/>
        <v>0.5</v>
      </c>
      <c r="AI24" s="260">
        <f t="shared" si="20"/>
        <v>0</v>
      </c>
      <c r="AJ24" s="260">
        <v>0</v>
      </c>
      <c r="AK24" s="260">
        <v>0</v>
      </c>
      <c r="AL24" s="260">
        <v>0</v>
      </c>
      <c r="AM24" s="260"/>
      <c r="AN24" s="260">
        <f t="shared" si="21"/>
        <v>0</v>
      </c>
      <c r="AO24" s="260">
        <f t="shared" si="2"/>
        <v>1156</v>
      </c>
      <c r="AP24" s="260">
        <f t="shared" si="22"/>
        <v>0</v>
      </c>
      <c r="AQ24" s="260">
        <f t="shared" si="23"/>
        <v>0</v>
      </c>
      <c r="AR24" s="262">
        <f t="shared" si="3"/>
        <v>44287</v>
      </c>
      <c r="AS24" s="249">
        <f t="shared" si="24"/>
        <v>43131</v>
      </c>
      <c r="AT24" s="263">
        <f t="shared" si="4"/>
        <v>0</v>
      </c>
      <c r="AU24" s="263">
        <f t="shared" si="5"/>
        <v>0</v>
      </c>
      <c r="AV24" s="263">
        <f t="shared" si="25"/>
        <v>0</v>
      </c>
      <c r="AW24" s="242" t="str">
        <f t="shared" si="26"/>
        <v>6x75 CL</v>
      </c>
      <c r="AX24" s="242"/>
      <c r="AY24" s="263">
        <v>0.75</v>
      </c>
      <c r="AZ24" s="263">
        <f t="shared" si="27"/>
        <v>0</v>
      </c>
      <c r="CR24" s="246"/>
      <c r="CS24" s="262">
        <f t="shared" si="6"/>
        <v>43042</v>
      </c>
      <c r="CT24" s="262">
        <f t="shared" si="6"/>
        <v>43406</v>
      </c>
      <c r="CU24" s="246" t="str">
        <f t="shared" si="6"/>
        <v>305/18.06.18</v>
      </c>
      <c r="CV24" s="246" t="str">
        <f t="shared" si="28"/>
        <v>JW Blue Label S/W 6/750 s/w</v>
      </c>
      <c r="CW24" s="246" t="str">
        <f t="shared" si="29"/>
        <v>6x75 CL</v>
      </c>
      <c r="CX24" s="244">
        <f t="shared" si="7"/>
        <v>60</v>
      </c>
      <c r="CY24" s="244"/>
      <c r="CZ24" s="244"/>
      <c r="DA24" s="244"/>
      <c r="DB24" s="244"/>
      <c r="DC24" s="244"/>
      <c r="DD24" s="244"/>
      <c r="DE24" s="244"/>
      <c r="DF24" s="244"/>
      <c r="DG24" s="244"/>
      <c r="DH24" s="244"/>
      <c r="DI24" s="244"/>
      <c r="DJ24" s="244"/>
      <c r="DK24" s="244"/>
      <c r="DL24" s="244"/>
      <c r="DM24" s="244"/>
      <c r="DN24" s="244"/>
      <c r="DO24" s="244"/>
      <c r="DP24" s="244"/>
      <c r="DQ24" s="244"/>
      <c r="DR24" s="244"/>
      <c r="DS24" s="244"/>
      <c r="DT24" s="244"/>
      <c r="DU24" s="244"/>
      <c r="DV24" s="244"/>
      <c r="DW24" s="244"/>
      <c r="DX24" s="244"/>
      <c r="DY24" s="244"/>
      <c r="DZ24" s="244"/>
      <c r="EA24" s="238"/>
      <c r="EB24" s="238"/>
      <c r="EC24" s="238"/>
      <c r="ED24" s="238"/>
      <c r="EE24" s="238"/>
      <c r="EF24" s="238"/>
      <c r="EG24" s="238"/>
      <c r="EH24" s="238"/>
      <c r="EI24" s="238"/>
      <c r="EJ24" s="238"/>
      <c r="EK24" s="238"/>
      <c r="EL24" s="238"/>
      <c r="EM24" s="238"/>
      <c r="EN24" s="238"/>
      <c r="EO24" s="238"/>
      <c r="EP24" s="238"/>
      <c r="EQ24" s="238"/>
      <c r="ER24" s="238"/>
      <c r="ES24" s="238"/>
      <c r="ET24" s="238"/>
      <c r="EU24" s="238"/>
      <c r="EV24" s="238"/>
      <c r="EW24" s="238"/>
      <c r="EX24" s="238"/>
      <c r="EY24" s="238"/>
      <c r="EZ24" s="238"/>
      <c r="FA24" s="238"/>
      <c r="FB24" s="238"/>
      <c r="FC24" s="238"/>
      <c r="FD24" s="238"/>
      <c r="FE24" s="238"/>
      <c r="FF24" s="238"/>
      <c r="FG24" s="238"/>
      <c r="FH24" s="238"/>
      <c r="FI24" s="238"/>
      <c r="FJ24" s="238"/>
      <c r="FK24" s="238"/>
      <c r="FL24" s="238"/>
      <c r="FM24" s="238"/>
      <c r="FN24" s="238"/>
      <c r="FO24" s="238"/>
      <c r="FP24" s="238"/>
      <c r="FQ24" s="238"/>
      <c r="FR24" s="238"/>
      <c r="FS24" s="238"/>
      <c r="FT24" s="238"/>
      <c r="FU24" s="238"/>
      <c r="FV24" s="238"/>
      <c r="FW24" s="238"/>
      <c r="FX24" s="238"/>
      <c r="FY24" s="238"/>
      <c r="FZ24" s="238"/>
      <c r="GA24" s="238"/>
      <c r="GB24" s="238"/>
      <c r="GC24" s="238"/>
      <c r="GD24" s="238"/>
      <c r="GE24" s="238"/>
      <c r="GF24" s="238"/>
      <c r="GG24" s="238"/>
      <c r="GH24" s="238"/>
      <c r="GI24" s="238"/>
      <c r="GJ24" s="238"/>
      <c r="GK24" s="238"/>
      <c r="GL24" s="238"/>
      <c r="GM24" s="238"/>
      <c r="GN24" s="238"/>
      <c r="GO24" s="238"/>
      <c r="GP24" s="238"/>
      <c r="GQ24" s="238"/>
      <c r="GR24" s="238"/>
      <c r="GS24" s="238"/>
      <c r="GT24" s="238"/>
      <c r="GU24" s="238"/>
      <c r="GV24" s="238"/>
      <c r="GW24" s="238"/>
      <c r="GX24" s="238"/>
      <c r="GY24" s="238"/>
      <c r="GZ24" s="238"/>
      <c r="HA24" s="238"/>
      <c r="HB24" s="238"/>
      <c r="HC24" s="238"/>
      <c r="HD24" s="238"/>
      <c r="HE24" s="238"/>
      <c r="HF24" s="238"/>
      <c r="HG24" s="238"/>
      <c r="HH24" s="238"/>
      <c r="HI24" s="238"/>
      <c r="HJ24" s="238"/>
      <c r="HK24" s="238"/>
    </row>
    <row r="25" spans="1:219" s="264" customFormat="1" ht="12.75" hidden="1" customHeight="1">
      <c r="A25" s="234">
        <f t="shared" si="8"/>
        <v>11</v>
      </c>
      <c r="B25" s="265">
        <v>43042</v>
      </c>
      <c r="C25" s="265">
        <f t="shared" ref="C25:C31" si="30">B25+364</f>
        <v>43406</v>
      </c>
      <c r="D25" s="236" t="s">
        <v>120</v>
      </c>
      <c r="E25" s="237">
        <v>0.75</v>
      </c>
      <c r="F25" s="238">
        <v>12</v>
      </c>
      <c r="G25" s="239">
        <v>2204</v>
      </c>
      <c r="H25" s="267" t="s">
        <v>135</v>
      </c>
      <c r="I25" s="241">
        <v>75</v>
      </c>
      <c r="J25" s="242" t="s">
        <v>128</v>
      </c>
      <c r="K25" s="240" t="s">
        <v>123</v>
      </c>
      <c r="L25" s="266">
        <v>3769967</v>
      </c>
      <c r="M25" s="268">
        <v>516</v>
      </c>
      <c r="N25" s="245">
        <f t="shared" si="9"/>
        <v>43</v>
      </c>
      <c r="O25" s="246">
        <v>1</v>
      </c>
      <c r="P25" s="247">
        <v>74789.039999999994</v>
      </c>
      <c r="Q25" s="269">
        <v>132</v>
      </c>
      <c r="R25" s="249">
        <f t="shared" si="11"/>
        <v>43042</v>
      </c>
      <c r="S25" s="244"/>
      <c r="T25" s="244"/>
      <c r="U25" s="250">
        <f t="shared" si="12"/>
        <v>0</v>
      </c>
      <c r="V25" s="251">
        <v>11</v>
      </c>
      <c r="W25" s="252">
        <f t="shared" si="0"/>
        <v>3769967</v>
      </c>
      <c r="X25" s="253" t="str">
        <f t="shared" si="13"/>
        <v>305/18.06.18</v>
      </c>
      <c r="Y25" s="254">
        <f t="shared" si="14"/>
        <v>43042</v>
      </c>
      <c r="Z25" s="254">
        <f t="shared" si="14"/>
        <v>43406</v>
      </c>
      <c r="AA25" s="255"/>
      <c r="AB25" s="255">
        <f t="shared" si="15"/>
        <v>0</v>
      </c>
      <c r="AC25" s="256" t="str">
        <f t="shared" si="16"/>
        <v>Jacob's Creek Shiraz Cab 12/750 Ml</v>
      </c>
      <c r="AD25" s="257">
        <f t="shared" si="16"/>
        <v>75</v>
      </c>
      <c r="AE25" s="258">
        <f t="shared" si="17"/>
        <v>132</v>
      </c>
      <c r="AF25" s="259">
        <f t="shared" si="18"/>
        <v>2204</v>
      </c>
      <c r="AG25" s="260">
        <f t="shared" si="1"/>
        <v>0</v>
      </c>
      <c r="AH25" s="261">
        <f t="shared" si="19"/>
        <v>0.5</v>
      </c>
      <c r="AI25" s="260">
        <f t="shared" si="20"/>
        <v>0</v>
      </c>
      <c r="AJ25" s="260">
        <v>0</v>
      </c>
      <c r="AK25" s="260">
        <v>0</v>
      </c>
      <c r="AL25" s="260">
        <v>0</v>
      </c>
      <c r="AM25" s="260"/>
      <c r="AN25" s="260">
        <f t="shared" si="21"/>
        <v>0</v>
      </c>
      <c r="AO25" s="260">
        <f t="shared" si="2"/>
        <v>1156</v>
      </c>
      <c r="AP25" s="260">
        <f t="shared" si="22"/>
        <v>0</v>
      </c>
      <c r="AQ25" s="260">
        <f t="shared" si="23"/>
        <v>0</v>
      </c>
      <c r="AR25" s="262">
        <f t="shared" si="3"/>
        <v>44287</v>
      </c>
      <c r="AS25" s="249">
        <f t="shared" si="24"/>
        <v>43131</v>
      </c>
      <c r="AT25" s="263">
        <f t="shared" si="4"/>
        <v>0</v>
      </c>
      <c r="AU25" s="263">
        <f t="shared" si="5"/>
        <v>0</v>
      </c>
      <c r="AV25" s="263">
        <f t="shared" si="25"/>
        <v>0</v>
      </c>
      <c r="AW25" s="242" t="str">
        <f t="shared" si="26"/>
        <v>12x75 CL</v>
      </c>
      <c r="AX25" s="242"/>
      <c r="AY25" s="263">
        <v>0.75</v>
      </c>
      <c r="AZ25" s="263">
        <f t="shared" si="27"/>
        <v>0</v>
      </c>
      <c r="CR25" s="246"/>
      <c r="CS25" s="262">
        <f t="shared" si="6"/>
        <v>43042</v>
      </c>
      <c r="CT25" s="262">
        <f t="shared" si="6"/>
        <v>43406</v>
      </c>
      <c r="CU25" s="246" t="str">
        <f t="shared" si="6"/>
        <v>305/18.06.18</v>
      </c>
      <c r="CV25" s="246" t="str">
        <f t="shared" si="28"/>
        <v>Jacob's Creek Shiraz Cab 12/750 Ml</v>
      </c>
      <c r="CW25" s="246" t="str">
        <f t="shared" si="29"/>
        <v>12x75 CL</v>
      </c>
      <c r="CX25" s="244">
        <f t="shared" si="7"/>
        <v>516</v>
      </c>
      <c r="CY25" s="244"/>
      <c r="CZ25" s="244"/>
      <c r="DA25" s="244"/>
      <c r="DB25" s="244"/>
      <c r="DC25" s="244"/>
      <c r="DD25" s="244"/>
      <c r="DE25" s="244"/>
      <c r="DF25" s="244"/>
      <c r="DG25" s="244"/>
      <c r="DH25" s="244"/>
      <c r="DI25" s="244"/>
      <c r="DJ25" s="244"/>
      <c r="DK25" s="244"/>
      <c r="DL25" s="244"/>
      <c r="DM25" s="244"/>
      <c r="DN25" s="244"/>
      <c r="DO25" s="244"/>
      <c r="DP25" s="244"/>
      <c r="DQ25" s="244"/>
      <c r="DR25" s="244"/>
      <c r="DS25" s="244"/>
      <c r="DT25" s="244"/>
      <c r="DU25" s="244"/>
      <c r="DV25" s="244"/>
      <c r="DW25" s="244"/>
      <c r="DX25" s="244"/>
      <c r="DY25" s="244"/>
      <c r="DZ25" s="244"/>
      <c r="EA25" s="238"/>
      <c r="EB25" s="238"/>
      <c r="EC25" s="238"/>
      <c r="ED25" s="238"/>
      <c r="EE25" s="238"/>
      <c r="EF25" s="238"/>
      <c r="EG25" s="238"/>
      <c r="EH25" s="238"/>
      <c r="EI25" s="238"/>
      <c r="EJ25" s="238"/>
      <c r="EK25" s="238"/>
      <c r="EL25" s="238"/>
      <c r="EM25" s="238"/>
      <c r="EN25" s="238"/>
      <c r="EO25" s="238"/>
      <c r="EP25" s="238"/>
      <c r="EQ25" s="238"/>
      <c r="ER25" s="238"/>
      <c r="ES25" s="238"/>
      <c r="ET25" s="238"/>
      <c r="EU25" s="238"/>
      <c r="EV25" s="238"/>
      <c r="EW25" s="238"/>
      <c r="EX25" s="238"/>
      <c r="EY25" s="238"/>
      <c r="EZ25" s="238"/>
      <c r="FA25" s="238"/>
      <c r="FB25" s="238"/>
      <c r="FC25" s="238"/>
      <c r="FD25" s="238"/>
      <c r="FE25" s="238"/>
      <c r="FF25" s="238"/>
      <c r="FG25" s="238"/>
      <c r="FH25" s="238"/>
      <c r="FI25" s="238"/>
      <c r="FJ25" s="238"/>
      <c r="FK25" s="238"/>
      <c r="FL25" s="238"/>
      <c r="FM25" s="238"/>
      <c r="FN25" s="238"/>
      <c r="FO25" s="238"/>
      <c r="FP25" s="238"/>
      <c r="FQ25" s="238"/>
      <c r="FR25" s="238"/>
      <c r="FS25" s="238"/>
      <c r="FT25" s="238"/>
      <c r="FU25" s="238"/>
      <c r="FV25" s="238"/>
      <c r="FW25" s="238"/>
      <c r="FX25" s="238"/>
      <c r="FY25" s="238"/>
      <c r="FZ25" s="238"/>
      <c r="GA25" s="238"/>
      <c r="GB25" s="238"/>
      <c r="GC25" s="238"/>
      <c r="GD25" s="238"/>
      <c r="GE25" s="238"/>
      <c r="GF25" s="238"/>
      <c r="GG25" s="238"/>
      <c r="GH25" s="238"/>
      <c r="GI25" s="238"/>
      <c r="GJ25" s="238"/>
      <c r="GK25" s="238"/>
      <c r="GL25" s="238"/>
      <c r="GM25" s="238"/>
      <c r="GN25" s="238"/>
      <c r="GO25" s="238"/>
      <c r="GP25" s="238"/>
      <c r="GQ25" s="238"/>
      <c r="GR25" s="238"/>
      <c r="GS25" s="238"/>
      <c r="GT25" s="238"/>
      <c r="GU25" s="238"/>
      <c r="GV25" s="238"/>
      <c r="GW25" s="238"/>
      <c r="GX25" s="238"/>
      <c r="GY25" s="238"/>
      <c r="GZ25" s="238"/>
      <c r="HA25" s="238"/>
      <c r="HB25" s="238"/>
      <c r="HC25" s="238"/>
      <c r="HD25" s="238"/>
      <c r="HE25" s="238"/>
      <c r="HF25" s="238"/>
      <c r="HG25" s="238"/>
      <c r="HH25" s="238"/>
      <c r="HI25" s="238"/>
      <c r="HJ25" s="238"/>
      <c r="HK25" s="238"/>
    </row>
    <row r="26" spans="1:219" s="264" customFormat="1" ht="12.75" hidden="1" customHeight="1">
      <c r="A26" s="234">
        <f t="shared" si="8"/>
        <v>12</v>
      </c>
      <c r="B26" s="265">
        <v>43206</v>
      </c>
      <c r="C26" s="265">
        <f t="shared" si="30"/>
        <v>43570</v>
      </c>
      <c r="D26" s="236" t="s">
        <v>120</v>
      </c>
      <c r="E26" s="237">
        <v>0.75</v>
      </c>
      <c r="F26" s="238">
        <v>12</v>
      </c>
      <c r="G26" s="239">
        <v>2204</v>
      </c>
      <c r="H26" s="267" t="s">
        <v>135</v>
      </c>
      <c r="I26" s="241">
        <v>75</v>
      </c>
      <c r="J26" s="242" t="s">
        <v>128</v>
      </c>
      <c r="K26" s="240" t="s">
        <v>123</v>
      </c>
      <c r="L26" s="266">
        <v>5846360</v>
      </c>
      <c r="M26" s="268">
        <v>84</v>
      </c>
      <c r="N26" s="245">
        <f t="shared" si="9"/>
        <v>7</v>
      </c>
      <c r="O26" s="246">
        <v>1</v>
      </c>
      <c r="P26" s="247">
        <v>11054.4</v>
      </c>
      <c r="Q26" s="248">
        <f t="shared" ref="Q26:Q32" si="31">P26/M26</f>
        <v>131.6</v>
      </c>
      <c r="R26" s="249">
        <f t="shared" si="11"/>
        <v>43206</v>
      </c>
      <c r="S26" s="244"/>
      <c r="T26" s="244"/>
      <c r="U26" s="250">
        <f t="shared" si="12"/>
        <v>0</v>
      </c>
      <c r="V26" s="251">
        <v>12</v>
      </c>
      <c r="W26" s="252">
        <f t="shared" si="0"/>
        <v>5846360</v>
      </c>
      <c r="X26" s="253" t="str">
        <f t="shared" si="13"/>
        <v>305/18.06.18</v>
      </c>
      <c r="Y26" s="254">
        <f t="shared" si="14"/>
        <v>43206</v>
      </c>
      <c r="Z26" s="254">
        <f t="shared" si="14"/>
        <v>43570</v>
      </c>
      <c r="AA26" s="255"/>
      <c r="AB26" s="255">
        <f t="shared" si="15"/>
        <v>0</v>
      </c>
      <c r="AC26" s="256" t="str">
        <f t="shared" si="16"/>
        <v>Jacob's Creek Shiraz Cab 12/750 Ml</v>
      </c>
      <c r="AD26" s="257">
        <f t="shared" si="16"/>
        <v>75</v>
      </c>
      <c r="AE26" s="258">
        <f t="shared" si="17"/>
        <v>131.6</v>
      </c>
      <c r="AF26" s="259">
        <f t="shared" si="18"/>
        <v>2204</v>
      </c>
      <c r="AG26" s="260">
        <f t="shared" si="1"/>
        <v>0</v>
      </c>
      <c r="AH26" s="261">
        <f t="shared" si="19"/>
        <v>0.5</v>
      </c>
      <c r="AI26" s="260">
        <f t="shared" si="20"/>
        <v>0</v>
      </c>
      <c r="AJ26" s="260">
        <v>0</v>
      </c>
      <c r="AK26" s="260">
        <v>0</v>
      </c>
      <c r="AL26" s="260">
        <v>0</v>
      </c>
      <c r="AM26" s="260"/>
      <c r="AN26" s="260">
        <f t="shared" si="21"/>
        <v>0</v>
      </c>
      <c r="AO26" s="260">
        <f t="shared" si="2"/>
        <v>992</v>
      </c>
      <c r="AP26" s="260">
        <f t="shared" si="22"/>
        <v>0</v>
      </c>
      <c r="AQ26" s="260">
        <f t="shared" si="23"/>
        <v>0</v>
      </c>
      <c r="AR26" s="262">
        <f t="shared" si="3"/>
        <v>44287</v>
      </c>
      <c r="AS26" s="249">
        <f t="shared" si="24"/>
        <v>43295</v>
      </c>
      <c r="AT26" s="263">
        <f t="shared" si="4"/>
        <v>0</v>
      </c>
      <c r="AU26" s="263">
        <f t="shared" si="5"/>
        <v>0</v>
      </c>
      <c r="AV26" s="263">
        <f t="shared" si="25"/>
        <v>0</v>
      </c>
      <c r="AW26" s="242" t="str">
        <f t="shared" si="26"/>
        <v>12x75 CL</v>
      </c>
      <c r="AX26" s="242"/>
      <c r="AY26" s="263">
        <v>0.75</v>
      </c>
      <c r="AZ26" s="263">
        <f t="shared" si="27"/>
        <v>0</v>
      </c>
      <c r="CR26" s="246"/>
      <c r="CS26" s="262">
        <f t="shared" si="6"/>
        <v>43206</v>
      </c>
      <c r="CT26" s="262">
        <f t="shared" si="6"/>
        <v>43570</v>
      </c>
      <c r="CU26" s="246" t="str">
        <f t="shared" si="6"/>
        <v>305/18.06.18</v>
      </c>
      <c r="CV26" s="246" t="str">
        <f t="shared" si="28"/>
        <v>Jacob's Creek Shiraz Cab 12/750 Ml</v>
      </c>
      <c r="CW26" s="246" t="str">
        <f t="shared" si="29"/>
        <v>12x75 CL</v>
      </c>
      <c r="CX26" s="244">
        <f t="shared" si="7"/>
        <v>84</v>
      </c>
      <c r="CY26" s="244"/>
      <c r="CZ26" s="244"/>
      <c r="DA26" s="244"/>
      <c r="DB26" s="244"/>
      <c r="DC26" s="244"/>
      <c r="DD26" s="244"/>
      <c r="DE26" s="244"/>
      <c r="DF26" s="244"/>
      <c r="DG26" s="244"/>
      <c r="DH26" s="244"/>
      <c r="DI26" s="244"/>
      <c r="DJ26" s="244"/>
      <c r="DK26" s="244"/>
      <c r="DL26" s="244"/>
      <c r="DM26" s="244"/>
      <c r="DN26" s="244"/>
      <c r="DO26" s="244"/>
      <c r="DP26" s="244"/>
      <c r="DQ26" s="244"/>
      <c r="DR26" s="244"/>
      <c r="DS26" s="244"/>
      <c r="DT26" s="244"/>
      <c r="DU26" s="244"/>
      <c r="DV26" s="244"/>
      <c r="DW26" s="244"/>
      <c r="DX26" s="244"/>
      <c r="DY26" s="244"/>
      <c r="DZ26" s="244"/>
      <c r="EA26" s="238"/>
      <c r="EB26" s="238"/>
      <c r="EC26" s="238"/>
      <c r="ED26" s="238"/>
      <c r="EE26" s="238"/>
      <c r="EF26" s="238"/>
      <c r="EG26" s="238"/>
      <c r="EH26" s="238"/>
      <c r="EI26" s="238"/>
      <c r="EJ26" s="238"/>
      <c r="EK26" s="238"/>
      <c r="EL26" s="238"/>
      <c r="EM26" s="238"/>
      <c r="EN26" s="238"/>
      <c r="EO26" s="238"/>
      <c r="EP26" s="238"/>
      <c r="EQ26" s="238"/>
      <c r="ER26" s="238"/>
      <c r="ES26" s="238"/>
      <c r="ET26" s="238"/>
      <c r="EU26" s="238"/>
      <c r="EV26" s="238"/>
      <c r="EW26" s="238"/>
      <c r="EX26" s="238"/>
      <c r="EY26" s="238"/>
      <c r="EZ26" s="238"/>
      <c r="FA26" s="238"/>
      <c r="FB26" s="238"/>
      <c r="FC26" s="238"/>
      <c r="FD26" s="238"/>
      <c r="FE26" s="238"/>
      <c r="FF26" s="238"/>
      <c r="FG26" s="238"/>
      <c r="FH26" s="238"/>
      <c r="FI26" s="238"/>
      <c r="FJ26" s="238"/>
      <c r="FK26" s="238"/>
      <c r="FL26" s="238"/>
      <c r="FM26" s="238"/>
      <c r="FN26" s="238"/>
      <c r="FO26" s="238"/>
      <c r="FP26" s="238"/>
      <c r="FQ26" s="238"/>
      <c r="FR26" s="238"/>
      <c r="FS26" s="238"/>
      <c r="FT26" s="238"/>
      <c r="FU26" s="238"/>
      <c r="FV26" s="238"/>
      <c r="FW26" s="238"/>
      <c r="FX26" s="238"/>
      <c r="FY26" s="238"/>
      <c r="FZ26" s="238"/>
      <c r="GA26" s="238"/>
      <c r="GB26" s="238"/>
      <c r="GC26" s="238"/>
      <c r="GD26" s="238"/>
      <c r="GE26" s="238"/>
      <c r="GF26" s="238"/>
      <c r="GG26" s="238"/>
      <c r="GH26" s="238"/>
      <c r="GI26" s="238"/>
      <c r="GJ26" s="238"/>
      <c r="GK26" s="238"/>
      <c r="GL26" s="238"/>
      <c r="GM26" s="238"/>
      <c r="GN26" s="238"/>
      <c r="GO26" s="238"/>
      <c r="GP26" s="238"/>
      <c r="GQ26" s="238"/>
      <c r="GR26" s="238"/>
      <c r="GS26" s="238"/>
      <c r="GT26" s="238"/>
      <c r="GU26" s="238"/>
      <c r="GV26" s="238"/>
      <c r="GW26" s="238"/>
      <c r="GX26" s="238"/>
      <c r="GY26" s="238"/>
      <c r="GZ26" s="238"/>
      <c r="HA26" s="238"/>
      <c r="HB26" s="238"/>
      <c r="HC26" s="238"/>
      <c r="HD26" s="238"/>
      <c r="HE26" s="238"/>
      <c r="HF26" s="238"/>
      <c r="HG26" s="238"/>
      <c r="HH26" s="238"/>
      <c r="HI26" s="238"/>
      <c r="HJ26" s="238"/>
      <c r="HK26" s="238"/>
    </row>
    <row r="27" spans="1:219" s="264" customFormat="1" ht="12.75" hidden="1" customHeight="1">
      <c r="A27" s="234">
        <f t="shared" si="8"/>
        <v>13</v>
      </c>
      <c r="B27" s="265">
        <v>43189</v>
      </c>
      <c r="C27" s="265">
        <f t="shared" si="30"/>
        <v>43553</v>
      </c>
      <c r="D27" s="236" t="s">
        <v>120</v>
      </c>
      <c r="E27" s="237">
        <v>0.75</v>
      </c>
      <c r="F27" s="238">
        <v>12</v>
      </c>
      <c r="G27" s="239">
        <v>2204</v>
      </c>
      <c r="H27" s="267" t="s">
        <v>136</v>
      </c>
      <c r="I27" s="241">
        <v>75</v>
      </c>
      <c r="J27" s="242" t="s">
        <v>128</v>
      </c>
      <c r="K27" s="240" t="s">
        <v>123</v>
      </c>
      <c r="L27" s="266">
        <v>5573955</v>
      </c>
      <c r="M27" s="268">
        <v>540</v>
      </c>
      <c r="N27" s="245">
        <f t="shared" si="9"/>
        <v>45</v>
      </c>
      <c r="O27" s="246">
        <v>1</v>
      </c>
      <c r="P27" s="247">
        <v>71166.600000000006</v>
      </c>
      <c r="Q27" s="248">
        <f t="shared" si="31"/>
        <v>131.79000000000002</v>
      </c>
      <c r="R27" s="249">
        <f t="shared" si="11"/>
        <v>43189</v>
      </c>
      <c r="S27" s="244"/>
      <c r="T27" s="244"/>
      <c r="U27" s="250">
        <f t="shared" si="12"/>
        <v>0</v>
      </c>
      <c r="V27" s="251">
        <v>13</v>
      </c>
      <c r="W27" s="252">
        <f t="shared" si="0"/>
        <v>5573955</v>
      </c>
      <c r="X27" s="253" t="str">
        <f t="shared" si="13"/>
        <v>305/18.06.18</v>
      </c>
      <c r="Y27" s="254">
        <f t="shared" si="14"/>
        <v>43189</v>
      </c>
      <c r="Z27" s="254">
        <f t="shared" si="14"/>
        <v>43553</v>
      </c>
      <c r="AA27" s="255"/>
      <c r="AB27" s="255">
        <f t="shared" si="15"/>
        <v>0</v>
      </c>
      <c r="AC27" s="256" t="str">
        <f t="shared" si="16"/>
        <v>Jacob's Creek Chardonnay 12/750 Ml</v>
      </c>
      <c r="AD27" s="257">
        <f t="shared" si="16"/>
        <v>75</v>
      </c>
      <c r="AE27" s="258">
        <f t="shared" si="17"/>
        <v>131.79000000000002</v>
      </c>
      <c r="AF27" s="259">
        <f t="shared" si="18"/>
        <v>2204</v>
      </c>
      <c r="AG27" s="260">
        <f t="shared" si="1"/>
        <v>0</v>
      </c>
      <c r="AH27" s="261">
        <f t="shared" si="19"/>
        <v>0.5</v>
      </c>
      <c r="AI27" s="260">
        <f t="shared" si="20"/>
        <v>0</v>
      </c>
      <c r="AJ27" s="260">
        <v>0</v>
      </c>
      <c r="AK27" s="260">
        <v>0</v>
      </c>
      <c r="AL27" s="260">
        <v>0</v>
      </c>
      <c r="AM27" s="260"/>
      <c r="AN27" s="260">
        <f t="shared" si="21"/>
        <v>0</v>
      </c>
      <c r="AO27" s="260">
        <f t="shared" si="2"/>
        <v>1009</v>
      </c>
      <c r="AP27" s="260">
        <f t="shared" si="22"/>
        <v>0</v>
      </c>
      <c r="AQ27" s="260">
        <f t="shared" si="23"/>
        <v>0</v>
      </c>
      <c r="AR27" s="262">
        <f t="shared" si="3"/>
        <v>44287</v>
      </c>
      <c r="AS27" s="249">
        <f t="shared" si="24"/>
        <v>43278</v>
      </c>
      <c r="AT27" s="263">
        <f t="shared" si="4"/>
        <v>0</v>
      </c>
      <c r="AU27" s="263">
        <f t="shared" si="5"/>
        <v>0</v>
      </c>
      <c r="AV27" s="263">
        <f t="shared" si="25"/>
        <v>0</v>
      </c>
      <c r="AW27" s="242" t="str">
        <f t="shared" si="26"/>
        <v>12x75 CL</v>
      </c>
      <c r="AX27" s="242"/>
      <c r="AY27" s="263">
        <v>0.75</v>
      </c>
      <c r="AZ27" s="263">
        <f t="shared" si="27"/>
        <v>0</v>
      </c>
      <c r="CR27" s="246"/>
      <c r="CS27" s="262">
        <f t="shared" si="6"/>
        <v>43189</v>
      </c>
      <c r="CT27" s="262">
        <f t="shared" si="6"/>
        <v>43553</v>
      </c>
      <c r="CU27" s="246" t="str">
        <f t="shared" si="6"/>
        <v>305/18.06.18</v>
      </c>
      <c r="CV27" s="246" t="str">
        <f t="shared" si="28"/>
        <v>Jacob's Creek Chardonnay 12/750 Ml</v>
      </c>
      <c r="CW27" s="246" t="str">
        <f t="shared" si="29"/>
        <v>12x75 CL</v>
      </c>
      <c r="CX27" s="244">
        <f t="shared" si="7"/>
        <v>540</v>
      </c>
      <c r="CY27" s="244"/>
      <c r="CZ27" s="244"/>
      <c r="DA27" s="244"/>
      <c r="DB27" s="244"/>
      <c r="DC27" s="244"/>
      <c r="DD27" s="244"/>
      <c r="DE27" s="244"/>
      <c r="DF27" s="244"/>
      <c r="DG27" s="244"/>
      <c r="DH27" s="244"/>
      <c r="DI27" s="244"/>
      <c r="DJ27" s="244"/>
      <c r="DK27" s="244"/>
      <c r="DL27" s="244"/>
      <c r="DM27" s="244"/>
      <c r="DN27" s="244"/>
      <c r="DO27" s="244"/>
      <c r="DP27" s="244"/>
      <c r="DQ27" s="244"/>
      <c r="DR27" s="244"/>
      <c r="DS27" s="244"/>
      <c r="DT27" s="244"/>
      <c r="DU27" s="244"/>
      <c r="DV27" s="244"/>
      <c r="DW27" s="244"/>
      <c r="DX27" s="244"/>
      <c r="DY27" s="244"/>
      <c r="DZ27" s="244"/>
      <c r="EA27" s="238"/>
      <c r="EB27" s="238"/>
      <c r="EC27" s="238"/>
      <c r="ED27" s="238"/>
      <c r="EE27" s="238"/>
      <c r="EF27" s="238"/>
      <c r="EG27" s="238"/>
      <c r="EH27" s="238"/>
      <c r="EI27" s="238"/>
      <c r="EJ27" s="238"/>
      <c r="EK27" s="238"/>
      <c r="EL27" s="238"/>
      <c r="EM27" s="238"/>
      <c r="EN27" s="238"/>
      <c r="EO27" s="238"/>
      <c r="EP27" s="238"/>
      <c r="EQ27" s="238"/>
      <c r="ER27" s="238"/>
      <c r="ES27" s="238"/>
      <c r="ET27" s="238"/>
      <c r="EU27" s="238"/>
      <c r="EV27" s="238"/>
      <c r="EW27" s="238"/>
      <c r="EX27" s="238"/>
      <c r="EY27" s="238"/>
      <c r="EZ27" s="238"/>
      <c r="FA27" s="238"/>
      <c r="FB27" s="238"/>
      <c r="FC27" s="238"/>
      <c r="FD27" s="238"/>
      <c r="FE27" s="238"/>
      <c r="FF27" s="238"/>
      <c r="FG27" s="238"/>
      <c r="FH27" s="238"/>
      <c r="FI27" s="238"/>
      <c r="FJ27" s="238"/>
      <c r="FK27" s="238"/>
      <c r="FL27" s="238"/>
      <c r="FM27" s="238"/>
      <c r="FN27" s="238"/>
      <c r="FO27" s="238"/>
      <c r="FP27" s="238"/>
      <c r="FQ27" s="238"/>
      <c r="FR27" s="238"/>
      <c r="FS27" s="238"/>
      <c r="FT27" s="238"/>
      <c r="FU27" s="238"/>
      <c r="FV27" s="238"/>
      <c r="FW27" s="238"/>
      <c r="FX27" s="238"/>
      <c r="FY27" s="238"/>
      <c r="FZ27" s="238"/>
      <c r="GA27" s="238"/>
      <c r="GB27" s="238"/>
      <c r="GC27" s="238"/>
      <c r="GD27" s="238"/>
      <c r="GE27" s="238"/>
      <c r="GF27" s="238"/>
      <c r="GG27" s="238"/>
      <c r="GH27" s="238"/>
      <c r="GI27" s="238"/>
      <c r="GJ27" s="238"/>
      <c r="GK27" s="238"/>
      <c r="GL27" s="238"/>
      <c r="GM27" s="238"/>
      <c r="GN27" s="238"/>
      <c r="GO27" s="238"/>
      <c r="GP27" s="238"/>
      <c r="GQ27" s="238"/>
      <c r="GR27" s="238"/>
      <c r="GS27" s="238"/>
      <c r="GT27" s="238"/>
      <c r="GU27" s="238"/>
      <c r="GV27" s="238"/>
      <c r="GW27" s="238"/>
      <c r="GX27" s="238"/>
      <c r="GY27" s="238"/>
      <c r="GZ27" s="238"/>
      <c r="HA27" s="238"/>
      <c r="HB27" s="238"/>
      <c r="HC27" s="238"/>
      <c r="HD27" s="238"/>
      <c r="HE27" s="238"/>
      <c r="HF27" s="238"/>
      <c r="HG27" s="238"/>
      <c r="HH27" s="238"/>
      <c r="HI27" s="238"/>
      <c r="HJ27" s="238"/>
      <c r="HK27" s="238"/>
    </row>
    <row r="28" spans="1:219" s="264" customFormat="1" ht="12.75" hidden="1" customHeight="1">
      <c r="A28" s="234">
        <f t="shared" si="8"/>
        <v>14</v>
      </c>
      <c r="B28" s="265">
        <v>43056</v>
      </c>
      <c r="C28" s="265">
        <f t="shared" si="30"/>
        <v>43420</v>
      </c>
      <c r="D28" s="236" t="s">
        <v>120</v>
      </c>
      <c r="E28" s="237">
        <v>0.75</v>
      </c>
      <c r="F28" s="238">
        <v>12</v>
      </c>
      <c r="G28" s="239">
        <v>2208</v>
      </c>
      <c r="H28" s="267" t="s">
        <v>137</v>
      </c>
      <c r="I28" s="241">
        <v>75</v>
      </c>
      <c r="J28" s="242" t="s">
        <v>128</v>
      </c>
      <c r="K28" s="240" t="s">
        <v>123</v>
      </c>
      <c r="L28" s="266">
        <v>3865545</v>
      </c>
      <c r="M28" s="268">
        <v>240</v>
      </c>
      <c r="N28" s="245">
        <f t="shared" si="9"/>
        <v>20</v>
      </c>
      <c r="O28" s="246">
        <v>1</v>
      </c>
      <c r="P28" s="247">
        <v>100005.6</v>
      </c>
      <c r="Q28" s="248">
        <f t="shared" si="31"/>
        <v>416.69</v>
      </c>
      <c r="R28" s="249">
        <f t="shared" si="11"/>
        <v>43056</v>
      </c>
      <c r="S28" s="244"/>
      <c r="T28" s="244"/>
      <c r="U28" s="250">
        <f t="shared" si="12"/>
        <v>0</v>
      </c>
      <c r="V28" s="251">
        <v>14</v>
      </c>
      <c r="W28" s="252">
        <f t="shared" si="0"/>
        <v>3865545</v>
      </c>
      <c r="X28" s="253" t="str">
        <f t="shared" si="13"/>
        <v>305/18.06.18</v>
      </c>
      <c r="Y28" s="254">
        <f t="shared" si="14"/>
        <v>43056</v>
      </c>
      <c r="Z28" s="254">
        <f t="shared" si="14"/>
        <v>43420</v>
      </c>
      <c r="AA28" s="255"/>
      <c r="AB28" s="255">
        <f t="shared" si="15"/>
        <v>0</v>
      </c>
      <c r="AC28" s="256" t="str">
        <f t="shared" si="16"/>
        <v>Chivas Regal 12 YO S/W</v>
      </c>
      <c r="AD28" s="257">
        <f t="shared" si="16"/>
        <v>75</v>
      </c>
      <c r="AE28" s="258">
        <f t="shared" si="17"/>
        <v>416.69</v>
      </c>
      <c r="AF28" s="259">
        <f t="shared" si="18"/>
        <v>2208</v>
      </c>
      <c r="AG28" s="260">
        <f t="shared" si="1"/>
        <v>0</v>
      </c>
      <c r="AH28" s="261">
        <f t="shared" si="19"/>
        <v>0.5</v>
      </c>
      <c r="AI28" s="260">
        <f t="shared" si="20"/>
        <v>0</v>
      </c>
      <c r="AJ28" s="260">
        <v>0</v>
      </c>
      <c r="AK28" s="260">
        <v>0</v>
      </c>
      <c r="AL28" s="260">
        <v>0</v>
      </c>
      <c r="AM28" s="260"/>
      <c r="AN28" s="260">
        <f t="shared" si="21"/>
        <v>0</v>
      </c>
      <c r="AO28" s="260">
        <f t="shared" si="2"/>
        <v>1142</v>
      </c>
      <c r="AP28" s="260">
        <f t="shared" si="22"/>
        <v>0</v>
      </c>
      <c r="AQ28" s="260">
        <f t="shared" si="23"/>
        <v>0</v>
      </c>
      <c r="AR28" s="262">
        <f t="shared" si="3"/>
        <v>44287</v>
      </c>
      <c r="AS28" s="249">
        <f t="shared" si="24"/>
        <v>43145</v>
      </c>
      <c r="AT28" s="263">
        <f t="shared" si="4"/>
        <v>0</v>
      </c>
      <c r="AU28" s="263">
        <f t="shared" si="5"/>
        <v>0</v>
      </c>
      <c r="AV28" s="263">
        <f t="shared" si="25"/>
        <v>0</v>
      </c>
      <c r="AW28" s="242" t="str">
        <f t="shared" si="26"/>
        <v>12x75 CL</v>
      </c>
      <c r="AX28" s="242"/>
      <c r="AY28" s="263">
        <v>0.75</v>
      </c>
      <c r="AZ28" s="263">
        <f t="shared" si="27"/>
        <v>0</v>
      </c>
      <c r="CR28" s="246"/>
      <c r="CS28" s="262">
        <f t="shared" si="6"/>
        <v>43056</v>
      </c>
      <c r="CT28" s="262">
        <f t="shared" si="6"/>
        <v>43420</v>
      </c>
      <c r="CU28" s="246" t="str">
        <f t="shared" si="6"/>
        <v>305/18.06.18</v>
      </c>
      <c r="CV28" s="246" t="str">
        <f t="shared" si="28"/>
        <v>Chivas Regal 12 YO S/W</v>
      </c>
      <c r="CW28" s="246" t="str">
        <f t="shared" si="29"/>
        <v>12x75 CL</v>
      </c>
      <c r="CX28" s="244">
        <f t="shared" si="7"/>
        <v>240</v>
      </c>
      <c r="CY28" s="244"/>
      <c r="CZ28" s="244"/>
      <c r="DA28" s="244"/>
      <c r="DB28" s="244"/>
      <c r="DC28" s="244"/>
      <c r="DD28" s="244"/>
      <c r="DE28" s="244"/>
      <c r="DF28" s="244"/>
      <c r="DG28" s="244"/>
      <c r="DH28" s="244"/>
      <c r="DI28" s="244"/>
      <c r="DJ28" s="244"/>
      <c r="DK28" s="244"/>
      <c r="DL28" s="244"/>
      <c r="DM28" s="244"/>
      <c r="DN28" s="244"/>
      <c r="DO28" s="244"/>
      <c r="DP28" s="244"/>
      <c r="DQ28" s="244"/>
      <c r="DR28" s="244"/>
      <c r="DS28" s="244"/>
      <c r="DT28" s="244"/>
      <c r="DU28" s="244"/>
      <c r="DV28" s="244"/>
      <c r="DW28" s="244"/>
      <c r="DX28" s="244"/>
      <c r="DY28" s="244"/>
      <c r="DZ28" s="244"/>
      <c r="EA28" s="238"/>
      <c r="EB28" s="238"/>
      <c r="EC28" s="238"/>
      <c r="ED28" s="238"/>
      <c r="EE28" s="238"/>
      <c r="EF28" s="238"/>
      <c r="EG28" s="238"/>
      <c r="EH28" s="238"/>
      <c r="EI28" s="238"/>
      <c r="EJ28" s="238"/>
      <c r="EK28" s="238"/>
      <c r="EL28" s="238"/>
      <c r="EM28" s="238"/>
      <c r="EN28" s="238"/>
      <c r="EO28" s="238"/>
      <c r="EP28" s="238"/>
      <c r="EQ28" s="238"/>
      <c r="ER28" s="238"/>
      <c r="ES28" s="238"/>
      <c r="ET28" s="238"/>
      <c r="EU28" s="238"/>
      <c r="EV28" s="238"/>
      <c r="EW28" s="238"/>
      <c r="EX28" s="238"/>
      <c r="EY28" s="238"/>
      <c r="EZ28" s="238"/>
      <c r="FA28" s="238"/>
      <c r="FB28" s="238"/>
      <c r="FC28" s="238"/>
      <c r="FD28" s="238"/>
      <c r="FE28" s="238"/>
      <c r="FF28" s="238"/>
      <c r="FG28" s="238"/>
      <c r="FH28" s="238"/>
      <c r="FI28" s="238"/>
      <c r="FJ28" s="238"/>
      <c r="FK28" s="238"/>
      <c r="FL28" s="238"/>
      <c r="FM28" s="238"/>
      <c r="FN28" s="238"/>
      <c r="FO28" s="238"/>
      <c r="FP28" s="238"/>
      <c r="FQ28" s="238"/>
      <c r="FR28" s="238"/>
      <c r="FS28" s="238"/>
      <c r="FT28" s="238"/>
      <c r="FU28" s="238"/>
      <c r="FV28" s="238"/>
      <c r="FW28" s="238"/>
      <c r="FX28" s="238"/>
      <c r="FY28" s="238"/>
      <c r="FZ28" s="238"/>
      <c r="GA28" s="238"/>
      <c r="GB28" s="238"/>
      <c r="GC28" s="238"/>
      <c r="GD28" s="238"/>
      <c r="GE28" s="238"/>
      <c r="GF28" s="238"/>
      <c r="GG28" s="238"/>
      <c r="GH28" s="238"/>
      <c r="GI28" s="238"/>
      <c r="GJ28" s="238"/>
      <c r="GK28" s="238"/>
      <c r="GL28" s="238"/>
      <c r="GM28" s="238"/>
      <c r="GN28" s="238"/>
      <c r="GO28" s="238"/>
      <c r="GP28" s="238"/>
      <c r="GQ28" s="238"/>
      <c r="GR28" s="238"/>
      <c r="GS28" s="238"/>
      <c r="GT28" s="238"/>
      <c r="GU28" s="238"/>
      <c r="GV28" s="238"/>
      <c r="GW28" s="238"/>
      <c r="GX28" s="238"/>
      <c r="GY28" s="238"/>
      <c r="GZ28" s="238"/>
      <c r="HA28" s="238"/>
      <c r="HB28" s="238"/>
      <c r="HC28" s="238"/>
      <c r="HD28" s="238"/>
      <c r="HE28" s="238"/>
      <c r="HF28" s="238"/>
      <c r="HG28" s="238"/>
      <c r="HH28" s="238"/>
      <c r="HI28" s="238"/>
      <c r="HJ28" s="238"/>
      <c r="HK28" s="238"/>
    </row>
    <row r="29" spans="1:219" s="264" customFormat="1" ht="12.75" hidden="1" customHeight="1">
      <c r="A29" s="234">
        <f t="shared" si="8"/>
        <v>15</v>
      </c>
      <c r="B29" s="265">
        <v>43195</v>
      </c>
      <c r="C29" s="265">
        <f t="shared" si="30"/>
        <v>43559</v>
      </c>
      <c r="D29" s="236" t="s">
        <v>120</v>
      </c>
      <c r="E29" s="237">
        <v>0.75</v>
      </c>
      <c r="F29" s="238">
        <v>12</v>
      </c>
      <c r="G29" s="239">
        <v>2208</v>
      </c>
      <c r="H29" s="267" t="s">
        <v>137</v>
      </c>
      <c r="I29" s="241">
        <v>75</v>
      </c>
      <c r="J29" s="242" t="s">
        <v>128</v>
      </c>
      <c r="K29" s="240" t="s">
        <v>123</v>
      </c>
      <c r="L29" s="266">
        <v>5806052</v>
      </c>
      <c r="M29" s="268">
        <v>240</v>
      </c>
      <c r="N29" s="245">
        <f t="shared" si="9"/>
        <v>20</v>
      </c>
      <c r="O29" s="246">
        <v>1</v>
      </c>
      <c r="P29" s="247">
        <v>100003.2</v>
      </c>
      <c r="Q29" s="248">
        <f t="shared" si="31"/>
        <v>416.68</v>
      </c>
      <c r="R29" s="249">
        <f t="shared" si="11"/>
        <v>43195</v>
      </c>
      <c r="S29" s="244"/>
      <c r="T29" s="244"/>
      <c r="U29" s="250">
        <f t="shared" si="12"/>
        <v>0</v>
      </c>
      <c r="V29" s="251">
        <v>15</v>
      </c>
      <c r="W29" s="252">
        <f t="shared" si="0"/>
        <v>5806052</v>
      </c>
      <c r="X29" s="253" t="str">
        <f t="shared" si="13"/>
        <v>305/18.06.18</v>
      </c>
      <c r="Y29" s="254">
        <f t="shared" si="14"/>
        <v>43195</v>
      </c>
      <c r="Z29" s="254">
        <f t="shared" si="14"/>
        <v>43559</v>
      </c>
      <c r="AA29" s="255"/>
      <c r="AB29" s="255">
        <f t="shared" si="15"/>
        <v>0</v>
      </c>
      <c r="AC29" s="256" t="str">
        <f t="shared" si="16"/>
        <v>Chivas Regal 12 YO S/W</v>
      </c>
      <c r="AD29" s="257">
        <f t="shared" si="16"/>
        <v>75</v>
      </c>
      <c r="AE29" s="258">
        <f t="shared" si="17"/>
        <v>416.68</v>
      </c>
      <c r="AF29" s="259">
        <f t="shared" si="18"/>
        <v>2208</v>
      </c>
      <c r="AG29" s="260">
        <f t="shared" si="1"/>
        <v>0</v>
      </c>
      <c r="AH29" s="261">
        <f t="shared" si="19"/>
        <v>0.5</v>
      </c>
      <c r="AI29" s="260">
        <f t="shared" si="20"/>
        <v>0</v>
      </c>
      <c r="AJ29" s="260">
        <v>0</v>
      </c>
      <c r="AK29" s="260">
        <v>0</v>
      </c>
      <c r="AL29" s="260">
        <v>0</v>
      </c>
      <c r="AM29" s="260"/>
      <c r="AN29" s="260">
        <f t="shared" si="21"/>
        <v>0</v>
      </c>
      <c r="AO29" s="260">
        <f t="shared" si="2"/>
        <v>1003</v>
      </c>
      <c r="AP29" s="260">
        <f t="shared" si="22"/>
        <v>0</v>
      </c>
      <c r="AQ29" s="260">
        <f t="shared" si="23"/>
        <v>0</v>
      </c>
      <c r="AR29" s="262">
        <f t="shared" si="3"/>
        <v>44287</v>
      </c>
      <c r="AS29" s="249">
        <f t="shared" si="24"/>
        <v>43284</v>
      </c>
      <c r="AT29" s="263">
        <f t="shared" si="4"/>
        <v>0</v>
      </c>
      <c r="AU29" s="263">
        <f t="shared" si="5"/>
        <v>0</v>
      </c>
      <c r="AV29" s="263">
        <f t="shared" si="25"/>
        <v>0</v>
      </c>
      <c r="AW29" s="242" t="str">
        <f t="shared" si="26"/>
        <v>12x75 CL</v>
      </c>
      <c r="AX29" s="242"/>
      <c r="AY29" s="263">
        <v>0.75</v>
      </c>
      <c r="AZ29" s="263">
        <f t="shared" si="27"/>
        <v>0</v>
      </c>
      <c r="CR29" s="246"/>
      <c r="CS29" s="262">
        <f t="shared" si="6"/>
        <v>43195</v>
      </c>
      <c r="CT29" s="262">
        <f t="shared" si="6"/>
        <v>43559</v>
      </c>
      <c r="CU29" s="246" t="str">
        <f t="shared" si="6"/>
        <v>305/18.06.18</v>
      </c>
      <c r="CV29" s="246" t="str">
        <f t="shared" si="28"/>
        <v>Chivas Regal 12 YO S/W</v>
      </c>
      <c r="CW29" s="246" t="str">
        <f t="shared" si="29"/>
        <v>12x75 CL</v>
      </c>
      <c r="CX29" s="244">
        <f t="shared" si="7"/>
        <v>240</v>
      </c>
      <c r="CY29" s="244"/>
      <c r="CZ29" s="244"/>
      <c r="DA29" s="244"/>
      <c r="DB29" s="244"/>
      <c r="DC29" s="244"/>
      <c r="DD29" s="244"/>
      <c r="DE29" s="244"/>
      <c r="DF29" s="244"/>
      <c r="DG29" s="244"/>
      <c r="DH29" s="244"/>
      <c r="DI29" s="244"/>
      <c r="DJ29" s="244"/>
      <c r="DK29" s="244"/>
      <c r="DL29" s="244"/>
      <c r="DM29" s="244"/>
      <c r="DN29" s="244"/>
      <c r="DO29" s="244"/>
      <c r="DP29" s="244"/>
      <c r="DQ29" s="244"/>
      <c r="DR29" s="244"/>
      <c r="DS29" s="244"/>
      <c r="DT29" s="244"/>
      <c r="DU29" s="244"/>
      <c r="DV29" s="244"/>
      <c r="DW29" s="244"/>
      <c r="DX29" s="244"/>
      <c r="DY29" s="244"/>
      <c r="DZ29" s="244"/>
      <c r="EA29" s="238"/>
      <c r="EB29" s="238"/>
      <c r="EC29" s="238"/>
      <c r="ED29" s="238"/>
      <c r="EE29" s="238"/>
      <c r="EF29" s="238"/>
      <c r="EG29" s="238"/>
      <c r="EH29" s="238"/>
      <c r="EI29" s="238"/>
      <c r="EJ29" s="238"/>
      <c r="EK29" s="238"/>
      <c r="EL29" s="238"/>
      <c r="EM29" s="238"/>
      <c r="EN29" s="238"/>
      <c r="EO29" s="238"/>
      <c r="EP29" s="238"/>
      <c r="EQ29" s="238"/>
      <c r="ER29" s="238"/>
      <c r="ES29" s="238"/>
      <c r="ET29" s="238"/>
      <c r="EU29" s="238"/>
      <c r="EV29" s="238"/>
      <c r="EW29" s="238"/>
      <c r="EX29" s="238"/>
      <c r="EY29" s="238"/>
      <c r="EZ29" s="238"/>
      <c r="FA29" s="238"/>
      <c r="FB29" s="238"/>
      <c r="FC29" s="238"/>
      <c r="FD29" s="238"/>
      <c r="FE29" s="238"/>
      <c r="FF29" s="238"/>
      <c r="FG29" s="238"/>
      <c r="FH29" s="238"/>
      <c r="FI29" s="238"/>
      <c r="FJ29" s="238"/>
      <c r="FK29" s="238"/>
      <c r="FL29" s="238"/>
      <c r="FM29" s="238"/>
      <c r="FN29" s="238"/>
      <c r="FO29" s="238"/>
      <c r="FP29" s="238"/>
      <c r="FQ29" s="238"/>
      <c r="FR29" s="238"/>
      <c r="FS29" s="238"/>
      <c r="FT29" s="238"/>
      <c r="FU29" s="238"/>
      <c r="FV29" s="238"/>
      <c r="FW29" s="238"/>
      <c r="FX29" s="238"/>
      <c r="FY29" s="238"/>
      <c r="FZ29" s="238"/>
      <c r="GA29" s="238"/>
      <c r="GB29" s="238"/>
      <c r="GC29" s="238"/>
      <c r="GD29" s="238"/>
      <c r="GE29" s="238"/>
      <c r="GF29" s="238"/>
      <c r="GG29" s="238"/>
      <c r="GH29" s="238"/>
      <c r="GI29" s="238"/>
      <c r="GJ29" s="238"/>
      <c r="GK29" s="238"/>
      <c r="GL29" s="238"/>
      <c r="GM29" s="238"/>
      <c r="GN29" s="238"/>
      <c r="GO29" s="238"/>
      <c r="GP29" s="238"/>
      <c r="GQ29" s="238"/>
      <c r="GR29" s="238"/>
      <c r="GS29" s="238"/>
      <c r="GT29" s="238"/>
      <c r="GU29" s="238"/>
      <c r="GV29" s="238"/>
      <c r="GW29" s="238"/>
      <c r="GX29" s="238"/>
      <c r="GY29" s="238"/>
      <c r="GZ29" s="238"/>
      <c r="HA29" s="238"/>
      <c r="HB29" s="238"/>
      <c r="HC29" s="238"/>
      <c r="HD29" s="238"/>
      <c r="HE29" s="238"/>
      <c r="HF29" s="238"/>
      <c r="HG29" s="238"/>
      <c r="HH29" s="238"/>
      <c r="HI29" s="238"/>
      <c r="HJ29" s="238"/>
      <c r="HK29" s="238"/>
    </row>
    <row r="30" spans="1:219" s="264" customFormat="1" ht="13.5" hidden="1" thickBot="1">
      <c r="A30" s="234">
        <f t="shared" si="8"/>
        <v>16</v>
      </c>
      <c r="B30" s="265">
        <v>43175</v>
      </c>
      <c r="C30" s="265">
        <f t="shared" si="30"/>
        <v>43539</v>
      </c>
      <c r="D30" s="236" t="s">
        <v>120</v>
      </c>
      <c r="E30" s="237">
        <v>0.7</v>
      </c>
      <c r="F30" s="238">
        <v>6</v>
      </c>
      <c r="G30" s="239">
        <v>2208</v>
      </c>
      <c r="H30" s="267" t="s">
        <v>138</v>
      </c>
      <c r="I30" s="241">
        <v>70</v>
      </c>
      <c r="J30" s="242" t="s">
        <v>124</v>
      </c>
      <c r="K30" s="240" t="s">
        <v>123</v>
      </c>
      <c r="L30" s="266">
        <v>5338123</v>
      </c>
      <c r="M30" s="268">
        <v>240</v>
      </c>
      <c r="N30" s="245">
        <f t="shared" si="9"/>
        <v>40</v>
      </c>
      <c r="O30" s="246">
        <v>1</v>
      </c>
      <c r="P30" s="247">
        <v>72136.800000000003</v>
      </c>
      <c r="Q30" s="248">
        <f t="shared" si="31"/>
        <v>300.57</v>
      </c>
      <c r="R30" s="249">
        <f t="shared" si="11"/>
        <v>43175</v>
      </c>
      <c r="S30" s="244"/>
      <c r="T30" s="244"/>
      <c r="U30" s="250">
        <f t="shared" si="12"/>
        <v>0</v>
      </c>
      <c r="V30" s="251">
        <v>16</v>
      </c>
      <c r="W30" s="252">
        <f t="shared" si="0"/>
        <v>5338123</v>
      </c>
      <c r="X30" s="253" t="str">
        <f t="shared" si="13"/>
        <v>305/18.06.18</v>
      </c>
      <c r="Y30" s="254">
        <f t="shared" si="14"/>
        <v>43175</v>
      </c>
      <c r="Z30" s="254">
        <f t="shared" si="14"/>
        <v>43539</v>
      </c>
      <c r="AA30" s="255"/>
      <c r="AB30" s="255">
        <f t="shared" si="15"/>
        <v>0</v>
      </c>
      <c r="AC30" s="256" t="str">
        <f t="shared" si="16"/>
        <v>Jagermiester Liquor 6/700 ml</v>
      </c>
      <c r="AD30" s="257">
        <f t="shared" si="16"/>
        <v>70</v>
      </c>
      <c r="AE30" s="258">
        <f t="shared" si="17"/>
        <v>300.57</v>
      </c>
      <c r="AF30" s="259">
        <f t="shared" si="18"/>
        <v>2208</v>
      </c>
      <c r="AG30" s="260">
        <f t="shared" si="1"/>
        <v>0</v>
      </c>
      <c r="AH30" s="261">
        <f t="shared" si="19"/>
        <v>0.5</v>
      </c>
      <c r="AI30" s="260">
        <f t="shared" si="20"/>
        <v>0</v>
      </c>
      <c r="AJ30" s="260">
        <v>0</v>
      </c>
      <c r="AK30" s="260">
        <v>0</v>
      </c>
      <c r="AL30" s="260">
        <v>0</v>
      </c>
      <c r="AM30" s="260"/>
      <c r="AN30" s="260">
        <f t="shared" si="21"/>
        <v>0</v>
      </c>
      <c r="AO30" s="260">
        <f t="shared" si="2"/>
        <v>1023</v>
      </c>
      <c r="AP30" s="260">
        <f t="shared" si="22"/>
        <v>0</v>
      </c>
      <c r="AQ30" s="260">
        <f t="shared" si="23"/>
        <v>0</v>
      </c>
      <c r="AR30" s="262">
        <f t="shared" si="3"/>
        <v>44287</v>
      </c>
      <c r="AS30" s="249">
        <f t="shared" si="24"/>
        <v>43264</v>
      </c>
      <c r="AT30" s="263">
        <f t="shared" si="4"/>
        <v>0</v>
      </c>
      <c r="AU30" s="263">
        <f t="shared" si="5"/>
        <v>0</v>
      </c>
      <c r="AV30" s="263">
        <f t="shared" si="25"/>
        <v>0</v>
      </c>
      <c r="AW30" s="242" t="str">
        <f t="shared" si="26"/>
        <v>6x70 CL</v>
      </c>
      <c r="AX30" s="242"/>
      <c r="AY30" s="263">
        <v>0.75</v>
      </c>
      <c r="AZ30" s="263">
        <f t="shared" si="27"/>
        <v>0</v>
      </c>
      <c r="CR30" s="246"/>
      <c r="CS30" s="262">
        <f t="shared" si="6"/>
        <v>43175</v>
      </c>
      <c r="CT30" s="262">
        <f t="shared" si="6"/>
        <v>43539</v>
      </c>
      <c r="CU30" s="246" t="str">
        <f t="shared" si="6"/>
        <v>305/18.06.18</v>
      </c>
      <c r="CV30" s="246" t="str">
        <f t="shared" si="28"/>
        <v>Jagermiester Liquor 6/700 ml</v>
      </c>
      <c r="CW30" s="246" t="str">
        <f t="shared" si="29"/>
        <v>6x70 CL</v>
      </c>
      <c r="CX30" s="244">
        <f t="shared" si="7"/>
        <v>240</v>
      </c>
      <c r="CY30" s="244"/>
      <c r="CZ30" s="244"/>
      <c r="DA30" s="244"/>
      <c r="DB30" s="244"/>
      <c r="DC30" s="244"/>
      <c r="DD30" s="244"/>
      <c r="DE30" s="244"/>
      <c r="DF30" s="244"/>
      <c r="DG30" s="244"/>
      <c r="DH30" s="244"/>
      <c r="DI30" s="244"/>
      <c r="DJ30" s="244"/>
      <c r="DK30" s="244"/>
      <c r="DL30" s="244"/>
      <c r="DM30" s="244"/>
      <c r="DN30" s="244"/>
      <c r="DO30" s="244"/>
      <c r="DP30" s="244"/>
      <c r="DQ30" s="244"/>
      <c r="DR30" s="244"/>
      <c r="DS30" s="244"/>
      <c r="DT30" s="244"/>
      <c r="DU30" s="244"/>
      <c r="DV30" s="244"/>
      <c r="DW30" s="244"/>
      <c r="DX30" s="244"/>
      <c r="DY30" s="244"/>
      <c r="DZ30" s="244"/>
      <c r="EA30" s="238"/>
      <c r="EB30" s="238"/>
      <c r="EC30" s="238"/>
      <c r="ED30" s="238"/>
      <c r="EE30" s="238"/>
      <c r="EF30" s="238"/>
      <c r="EG30" s="238"/>
      <c r="EH30" s="238"/>
      <c r="EI30" s="238"/>
      <c r="EJ30" s="238"/>
      <c r="EK30" s="238"/>
      <c r="EL30" s="238"/>
      <c r="EM30" s="238"/>
      <c r="EN30" s="238"/>
      <c r="EO30" s="238"/>
      <c r="EP30" s="238"/>
      <c r="EQ30" s="238"/>
      <c r="ER30" s="238"/>
      <c r="ES30" s="238"/>
      <c r="ET30" s="238"/>
      <c r="EU30" s="238"/>
      <c r="EV30" s="238"/>
      <c r="EW30" s="238"/>
      <c r="EX30" s="238"/>
      <c r="EY30" s="238"/>
      <c r="EZ30" s="238"/>
      <c r="FA30" s="238"/>
      <c r="FB30" s="238"/>
      <c r="FC30" s="238"/>
      <c r="FD30" s="238"/>
      <c r="FE30" s="238"/>
      <c r="FF30" s="238"/>
      <c r="FG30" s="238"/>
      <c r="FH30" s="238"/>
      <c r="FI30" s="238"/>
      <c r="FJ30" s="238"/>
      <c r="FK30" s="238"/>
      <c r="FL30" s="238"/>
      <c r="FM30" s="238"/>
      <c r="FN30" s="238"/>
      <c r="FO30" s="238"/>
      <c r="FP30" s="238"/>
      <c r="FQ30" s="238"/>
      <c r="FR30" s="238"/>
      <c r="FS30" s="238"/>
      <c r="FT30" s="238"/>
      <c r="FU30" s="238"/>
      <c r="FV30" s="238"/>
      <c r="FW30" s="238"/>
      <c r="FX30" s="238"/>
      <c r="FY30" s="238"/>
      <c r="FZ30" s="238"/>
      <c r="GA30" s="238"/>
      <c r="GB30" s="238"/>
      <c r="GC30" s="238"/>
      <c r="GD30" s="238"/>
      <c r="GE30" s="238"/>
      <c r="GF30" s="238"/>
      <c r="GG30" s="238"/>
      <c r="GH30" s="238"/>
      <c r="GI30" s="238"/>
      <c r="GJ30" s="238"/>
      <c r="GK30" s="238"/>
      <c r="GL30" s="238"/>
      <c r="GM30" s="238"/>
      <c r="GN30" s="238"/>
      <c r="GO30" s="238"/>
      <c r="GP30" s="238"/>
      <c r="GQ30" s="238"/>
      <c r="GR30" s="238"/>
      <c r="GS30" s="238"/>
      <c r="GT30" s="238"/>
      <c r="GU30" s="238"/>
      <c r="GV30" s="238"/>
      <c r="GW30" s="238"/>
      <c r="GX30" s="238"/>
      <c r="GY30" s="238"/>
      <c r="GZ30" s="238"/>
      <c r="HA30" s="238"/>
      <c r="HB30" s="238"/>
      <c r="HC30" s="238"/>
      <c r="HD30" s="238"/>
      <c r="HE30" s="238"/>
      <c r="HF30" s="238"/>
      <c r="HG30" s="238"/>
      <c r="HH30" s="238"/>
      <c r="HI30" s="238"/>
      <c r="HJ30" s="238"/>
      <c r="HK30" s="238"/>
    </row>
    <row r="31" spans="1:219" s="264" customFormat="1" ht="12.75" hidden="1" customHeight="1">
      <c r="A31" s="234">
        <f t="shared" si="8"/>
        <v>17</v>
      </c>
      <c r="B31" s="265">
        <v>43122</v>
      </c>
      <c r="C31" s="265">
        <f t="shared" si="30"/>
        <v>43486</v>
      </c>
      <c r="D31" s="236" t="s">
        <v>120</v>
      </c>
      <c r="E31" s="237">
        <v>0.75</v>
      </c>
      <c r="F31" s="238">
        <v>12</v>
      </c>
      <c r="G31" s="239">
        <v>2208</v>
      </c>
      <c r="H31" s="267" t="s">
        <v>139</v>
      </c>
      <c r="I31" s="241">
        <v>75</v>
      </c>
      <c r="J31" s="242" t="s">
        <v>128</v>
      </c>
      <c r="K31" s="240" t="s">
        <v>123</v>
      </c>
      <c r="L31" s="266">
        <v>4807444</v>
      </c>
      <c r="M31" s="268">
        <v>720</v>
      </c>
      <c r="N31" s="245">
        <f t="shared" si="9"/>
        <v>60</v>
      </c>
      <c r="O31" s="246">
        <v>1</v>
      </c>
      <c r="P31" s="247">
        <v>261936</v>
      </c>
      <c r="Q31" s="248">
        <f t="shared" si="31"/>
        <v>363.8</v>
      </c>
      <c r="R31" s="249">
        <f t="shared" si="11"/>
        <v>43122</v>
      </c>
      <c r="S31" s="244"/>
      <c r="T31" s="244"/>
      <c r="U31" s="250">
        <f t="shared" si="12"/>
        <v>0</v>
      </c>
      <c r="V31" s="251">
        <v>17</v>
      </c>
      <c r="W31" s="252">
        <f t="shared" si="0"/>
        <v>4807444</v>
      </c>
      <c r="X31" s="253" t="str">
        <f t="shared" si="13"/>
        <v>305/18.06.18</v>
      </c>
      <c r="Y31" s="254">
        <f t="shared" si="14"/>
        <v>43122</v>
      </c>
      <c r="Z31" s="254">
        <f t="shared" si="14"/>
        <v>43486</v>
      </c>
      <c r="AA31" s="255"/>
      <c r="AB31" s="255">
        <f t="shared" si="15"/>
        <v>0</v>
      </c>
      <c r="AC31" s="256" t="str">
        <f t="shared" si="16"/>
        <v>JW Black Label 12 yo S/W 12/750</v>
      </c>
      <c r="AD31" s="257">
        <f t="shared" si="16"/>
        <v>75</v>
      </c>
      <c r="AE31" s="258">
        <f t="shared" si="17"/>
        <v>363.8</v>
      </c>
      <c r="AF31" s="259">
        <f t="shared" si="18"/>
        <v>2208</v>
      </c>
      <c r="AG31" s="260">
        <f t="shared" si="1"/>
        <v>0</v>
      </c>
      <c r="AH31" s="261">
        <f t="shared" si="19"/>
        <v>0.5</v>
      </c>
      <c r="AI31" s="260">
        <f t="shared" si="20"/>
        <v>0</v>
      </c>
      <c r="AJ31" s="260">
        <v>0</v>
      </c>
      <c r="AK31" s="260">
        <v>0</v>
      </c>
      <c r="AL31" s="260">
        <v>0</v>
      </c>
      <c r="AM31" s="260"/>
      <c r="AN31" s="260">
        <f t="shared" si="21"/>
        <v>0</v>
      </c>
      <c r="AO31" s="260">
        <f t="shared" si="2"/>
        <v>1076</v>
      </c>
      <c r="AP31" s="260">
        <f t="shared" si="22"/>
        <v>0</v>
      </c>
      <c r="AQ31" s="260">
        <f t="shared" si="23"/>
        <v>0</v>
      </c>
      <c r="AR31" s="262">
        <f t="shared" si="3"/>
        <v>44287</v>
      </c>
      <c r="AS31" s="249">
        <f t="shared" si="24"/>
        <v>43211</v>
      </c>
      <c r="AT31" s="263">
        <f t="shared" si="4"/>
        <v>0</v>
      </c>
      <c r="AU31" s="263">
        <f t="shared" si="5"/>
        <v>0</v>
      </c>
      <c r="AV31" s="263">
        <f t="shared" si="25"/>
        <v>0</v>
      </c>
      <c r="AW31" s="242" t="str">
        <f t="shared" si="26"/>
        <v>12x75 CL</v>
      </c>
      <c r="AX31" s="242"/>
      <c r="AY31" s="263">
        <v>0.75</v>
      </c>
      <c r="AZ31" s="263">
        <f t="shared" si="27"/>
        <v>0</v>
      </c>
      <c r="CR31" s="246"/>
      <c r="CS31" s="262">
        <f t="shared" ref="CS31:CU57" si="32">B31</f>
        <v>43122</v>
      </c>
      <c r="CT31" s="262">
        <f t="shared" si="32"/>
        <v>43486</v>
      </c>
      <c r="CU31" s="246" t="str">
        <f t="shared" si="32"/>
        <v>305/18.06.18</v>
      </c>
      <c r="CV31" s="246" t="str">
        <f t="shared" si="28"/>
        <v>JW Black Label 12 yo S/W 12/750</v>
      </c>
      <c r="CW31" s="246" t="str">
        <f t="shared" si="29"/>
        <v>12x75 CL</v>
      </c>
      <c r="CX31" s="244">
        <f t="shared" si="7"/>
        <v>720</v>
      </c>
      <c r="CY31" s="244"/>
      <c r="CZ31" s="244"/>
      <c r="DA31" s="244"/>
      <c r="DB31" s="244"/>
      <c r="DC31" s="244"/>
      <c r="DD31" s="244"/>
      <c r="DE31" s="244"/>
      <c r="DF31" s="244"/>
      <c r="DG31" s="244"/>
      <c r="DH31" s="244"/>
      <c r="DI31" s="244"/>
      <c r="DJ31" s="244"/>
      <c r="DK31" s="244"/>
      <c r="DL31" s="244"/>
      <c r="DM31" s="244"/>
      <c r="DN31" s="244"/>
      <c r="DO31" s="244"/>
      <c r="DP31" s="244"/>
      <c r="DQ31" s="244"/>
      <c r="DR31" s="244"/>
      <c r="DS31" s="244"/>
      <c r="DT31" s="244"/>
      <c r="DU31" s="244"/>
      <c r="DV31" s="244"/>
      <c r="DW31" s="244"/>
      <c r="DX31" s="244"/>
      <c r="DY31" s="244"/>
      <c r="DZ31" s="244"/>
      <c r="EA31" s="238"/>
      <c r="EB31" s="238"/>
      <c r="EC31" s="238"/>
      <c r="ED31" s="238"/>
      <c r="EE31" s="238"/>
      <c r="EF31" s="238"/>
      <c r="EG31" s="238"/>
      <c r="EH31" s="238"/>
      <c r="EI31" s="238"/>
      <c r="EJ31" s="238"/>
      <c r="EK31" s="238"/>
      <c r="EL31" s="238"/>
      <c r="EM31" s="238"/>
      <c r="EN31" s="238"/>
      <c r="EO31" s="238"/>
      <c r="EP31" s="238"/>
      <c r="EQ31" s="238"/>
      <c r="ER31" s="238"/>
      <c r="ES31" s="238"/>
      <c r="ET31" s="238"/>
      <c r="EU31" s="238"/>
      <c r="EV31" s="238"/>
      <c r="EW31" s="238"/>
      <c r="EX31" s="238"/>
      <c r="EY31" s="238"/>
      <c r="EZ31" s="238"/>
      <c r="FA31" s="238"/>
      <c r="FB31" s="238"/>
      <c r="FC31" s="238"/>
      <c r="FD31" s="238"/>
      <c r="FE31" s="238"/>
      <c r="FF31" s="238"/>
      <c r="FG31" s="238"/>
      <c r="FH31" s="238"/>
      <c r="FI31" s="238"/>
      <c r="FJ31" s="238"/>
      <c r="FK31" s="238"/>
      <c r="FL31" s="238"/>
      <c r="FM31" s="238"/>
      <c r="FN31" s="238"/>
      <c r="FO31" s="238"/>
      <c r="FP31" s="238"/>
      <c r="FQ31" s="238"/>
      <c r="FR31" s="238"/>
      <c r="FS31" s="238"/>
      <c r="FT31" s="238"/>
      <c r="FU31" s="238"/>
      <c r="FV31" s="238"/>
      <c r="FW31" s="238"/>
      <c r="FX31" s="238"/>
      <c r="FY31" s="238"/>
      <c r="FZ31" s="238"/>
      <c r="GA31" s="238"/>
      <c r="GB31" s="238"/>
      <c r="GC31" s="238"/>
      <c r="GD31" s="238"/>
      <c r="GE31" s="238"/>
      <c r="GF31" s="238"/>
      <c r="GG31" s="238"/>
      <c r="GH31" s="238"/>
      <c r="GI31" s="238"/>
      <c r="GJ31" s="238"/>
      <c r="GK31" s="238"/>
      <c r="GL31" s="238"/>
      <c r="GM31" s="238"/>
      <c r="GN31" s="238"/>
      <c r="GO31" s="238"/>
      <c r="GP31" s="238"/>
      <c r="GQ31" s="238"/>
      <c r="GR31" s="238"/>
      <c r="GS31" s="238"/>
      <c r="GT31" s="238"/>
      <c r="GU31" s="238"/>
      <c r="GV31" s="238"/>
      <c r="GW31" s="238"/>
      <c r="GX31" s="238"/>
      <c r="GY31" s="238"/>
      <c r="GZ31" s="238"/>
      <c r="HA31" s="238"/>
      <c r="HB31" s="238"/>
      <c r="HC31" s="238"/>
      <c r="HD31" s="238"/>
      <c r="HE31" s="238"/>
      <c r="HF31" s="238"/>
      <c r="HG31" s="238"/>
      <c r="HH31" s="238"/>
      <c r="HI31" s="238"/>
      <c r="HJ31" s="238"/>
      <c r="HK31" s="238"/>
    </row>
    <row r="32" spans="1:219" s="264" customFormat="1" ht="12.75" hidden="1" customHeight="1">
      <c r="A32" s="234">
        <f t="shared" si="8"/>
        <v>18</v>
      </c>
      <c r="B32" s="265">
        <v>43122</v>
      </c>
      <c r="C32" s="265">
        <f>B32+364</f>
        <v>43486</v>
      </c>
      <c r="D32" s="236" t="s">
        <v>120</v>
      </c>
      <c r="E32" s="237">
        <v>0.75</v>
      </c>
      <c r="F32" s="238">
        <v>12</v>
      </c>
      <c r="G32" s="239">
        <v>2208</v>
      </c>
      <c r="H32" s="267" t="s">
        <v>140</v>
      </c>
      <c r="I32" s="241">
        <v>75</v>
      </c>
      <c r="J32" s="242" t="s">
        <v>128</v>
      </c>
      <c r="K32" s="240" t="s">
        <v>123</v>
      </c>
      <c r="L32" s="266">
        <v>4807454</v>
      </c>
      <c r="M32" s="268">
        <v>900</v>
      </c>
      <c r="N32" s="245">
        <f t="shared" si="9"/>
        <v>75</v>
      </c>
      <c r="O32" s="246">
        <v>1</v>
      </c>
      <c r="P32" s="247">
        <v>137736</v>
      </c>
      <c r="Q32" s="248">
        <f t="shared" si="31"/>
        <v>153.04</v>
      </c>
      <c r="R32" s="249">
        <f t="shared" si="11"/>
        <v>43122</v>
      </c>
      <c r="S32" s="244"/>
      <c r="T32" s="244"/>
      <c r="U32" s="250">
        <f t="shared" si="12"/>
        <v>0</v>
      </c>
      <c r="V32" s="251">
        <v>18</v>
      </c>
      <c r="W32" s="252">
        <f t="shared" si="0"/>
        <v>4807454</v>
      </c>
      <c r="X32" s="253" t="str">
        <f t="shared" si="13"/>
        <v>305/18.06.18</v>
      </c>
      <c r="Y32" s="254">
        <f t="shared" si="14"/>
        <v>43122</v>
      </c>
      <c r="Z32" s="254">
        <f t="shared" si="14"/>
        <v>43486</v>
      </c>
      <c r="AA32" s="255"/>
      <c r="AB32" s="255">
        <f t="shared" si="15"/>
        <v>0</v>
      </c>
      <c r="AC32" s="256" t="str">
        <f t="shared" si="16"/>
        <v>JW Red Label S/W 12/750ml</v>
      </c>
      <c r="AD32" s="257">
        <f t="shared" si="16"/>
        <v>75</v>
      </c>
      <c r="AE32" s="258">
        <f t="shared" si="17"/>
        <v>153.04</v>
      </c>
      <c r="AF32" s="259">
        <f t="shared" si="18"/>
        <v>2208</v>
      </c>
      <c r="AG32" s="260">
        <f t="shared" si="1"/>
        <v>0</v>
      </c>
      <c r="AH32" s="261">
        <f t="shared" si="19"/>
        <v>0.5</v>
      </c>
      <c r="AI32" s="260">
        <f t="shared" si="20"/>
        <v>0</v>
      </c>
      <c r="AJ32" s="260">
        <v>0</v>
      </c>
      <c r="AK32" s="260">
        <v>0</v>
      </c>
      <c r="AL32" s="260">
        <v>0</v>
      </c>
      <c r="AM32" s="260"/>
      <c r="AN32" s="260">
        <f t="shared" si="21"/>
        <v>0</v>
      </c>
      <c r="AO32" s="260">
        <f t="shared" si="2"/>
        <v>1076</v>
      </c>
      <c r="AP32" s="260">
        <f t="shared" si="22"/>
        <v>0</v>
      </c>
      <c r="AQ32" s="260">
        <f t="shared" si="23"/>
        <v>0</v>
      </c>
      <c r="AR32" s="262">
        <f t="shared" si="3"/>
        <v>44287</v>
      </c>
      <c r="AS32" s="249">
        <f t="shared" si="24"/>
        <v>43211</v>
      </c>
      <c r="AT32" s="263">
        <f t="shared" si="4"/>
        <v>0</v>
      </c>
      <c r="AU32" s="263">
        <f t="shared" si="5"/>
        <v>0</v>
      </c>
      <c r="AV32" s="263">
        <f t="shared" si="25"/>
        <v>0</v>
      </c>
      <c r="AW32" s="242" t="str">
        <f t="shared" si="26"/>
        <v>12x75 CL</v>
      </c>
      <c r="AX32" s="242"/>
      <c r="AY32" s="263">
        <v>0.75</v>
      </c>
      <c r="AZ32" s="263">
        <f t="shared" si="27"/>
        <v>0</v>
      </c>
      <c r="CR32" s="246"/>
      <c r="CS32" s="262">
        <f t="shared" si="32"/>
        <v>43122</v>
      </c>
      <c r="CT32" s="262">
        <f t="shared" si="32"/>
        <v>43486</v>
      </c>
      <c r="CU32" s="246" t="str">
        <f t="shared" si="32"/>
        <v>305/18.06.18</v>
      </c>
      <c r="CV32" s="246" t="str">
        <f t="shared" si="28"/>
        <v>JW Red Label S/W 12/750ml</v>
      </c>
      <c r="CW32" s="246" t="str">
        <f t="shared" si="29"/>
        <v>12x75 CL</v>
      </c>
      <c r="CX32" s="244">
        <f t="shared" si="7"/>
        <v>900</v>
      </c>
      <c r="CY32" s="244"/>
      <c r="CZ32" s="244"/>
      <c r="DA32" s="244"/>
      <c r="DB32" s="244"/>
      <c r="DC32" s="244"/>
      <c r="DD32" s="244"/>
      <c r="DE32" s="244"/>
      <c r="DF32" s="244"/>
      <c r="DG32" s="244"/>
      <c r="DH32" s="244"/>
      <c r="DI32" s="244"/>
      <c r="DJ32" s="244"/>
      <c r="DK32" s="244"/>
      <c r="DL32" s="244"/>
      <c r="DM32" s="244"/>
      <c r="DN32" s="244"/>
      <c r="DO32" s="244"/>
      <c r="DP32" s="244"/>
      <c r="DQ32" s="244"/>
      <c r="DR32" s="244"/>
      <c r="DS32" s="244"/>
      <c r="DT32" s="244"/>
      <c r="DU32" s="244"/>
      <c r="DV32" s="244"/>
      <c r="DW32" s="244"/>
      <c r="DX32" s="244"/>
      <c r="DY32" s="244"/>
      <c r="DZ32" s="244"/>
      <c r="EA32" s="238"/>
      <c r="EB32" s="238"/>
      <c r="EC32" s="238"/>
      <c r="ED32" s="238"/>
      <c r="EE32" s="238"/>
      <c r="EF32" s="238"/>
      <c r="EG32" s="238"/>
      <c r="EH32" s="238"/>
      <c r="EI32" s="238"/>
      <c r="EJ32" s="238"/>
      <c r="EK32" s="238"/>
      <c r="EL32" s="238"/>
      <c r="EM32" s="238"/>
      <c r="EN32" s="238"/>
      <c r="EO32" s="238"/>
      <c r="EP32" s="238"/>
      <c r="EQ32" s="238"/>
      <c r="ER32" s="238"/>
      <c r="ES32" s="238"/>
      <c r="ET32" s="238"/>
      <c r="EU32" s="238"/>
      <c r="EV32" s="238"/>
      <c r="EW32" s="238"/>
      <c r="EX32" s="238"/>
      <c r="EY32" s="238"/>
      <c r="EZ32" s="238"/>
      <c r="FA32" s="238"/>
      <c r="FB32" s="238"/>
      <c r="FC32" s="238"/>
      <c r="FD32" s="238"/>
      <c r="FE32" s="238"/>
      <c r="FF32" s="238"/>
      <c r="FG32" s="238"/>
      <c r="FH32" s="238"/>
      <c r="FI32" s="238"/>
      <c r="FJ32" s="238"/>
      <c r="FK32" s="238"/>
      <c r="FL32" s="238"/>
      <c r="FM32" s="238"/>
      <c r="FN32" s="238"/>
      <c r="FO32" s="238"/>
      <c r="FP32" s="238"/>
      <c r="FQ32" s="238"/>
      <c r="FR32" s="238"/>
      <c r="FS32" s="238"/>
      <c r="FT32" s="238"/>
      <c r="FU32" s="238"/>
      <c r="FV32" s="238"/>
      <c r="FW32" s="238"/>
      <c r="FX32" s="238"/>
      <c r="FY32" s="238"/>
      <c r="FZ32" s="238"/>
      <c r="GA32" s="238"/>
      <c r="GB32" s="238"/>
      <c r="GC32" s="238"/>
      <c r="GD32" s="238"/>
      <c r="GE32" s="238"/>
      <c r="GF32" s="238"/>
      <c r="GG32" s="238"/>
      <c r="GH32" s="238"/>
      <c r="GI32" s="238"/>
      <c r="GJ32" s="238"/>
      <c r="GK32" s="238"/>
      <c r="GL32" s="238"/>
      <c r="GM32" s="238"/>
      <c r="GN32" s="238"/>
      <c r="GO32" s="238"/>
      <c r="GP32" s="238"/>
      <c r="GQ32" s="238"/>
      <c r="GR32" s="238"/>
      <c r="GS32" s="238"/>
      <c r="GT32" s="238"/>
      <c r="GU32" s="238"/>
      <c r="GV32" s="238"/>
      <c r="GW32" s="238"/>
      <c r="GX32" s="238"/>
      <c r="GY32" s="238"/>
      <c r="GZ32" s="238"/>
      <c r="HA32" s="238"/>
      <c r="HB32" s="238"/>
      <c r="HC32" s="238"/>
      <c r="HD32" s="238"/>
      <c r="HE32" s="238"/>
      <c r="HF32" s="238"/>
      <c r="HG32" s="238"/>
      <c r="HH32" s="238"/>
      <c r="HI32" s="238"/>
      <c r="HJ32" s="238"/>
      <c r="HK32" s="238"/>
    </row>
    <row r="33" spans="1:219" s="264" customFormat="1" ht="12.75" hidden="1" customHeight="1">
      <c r="A33" s="234">
        <f t="shared" si="8"/>
        <v>19</v>
      </c>
      <c r="B33" s="265">
        <v>43046</v>
      </c>
      <c r="C33" s="265">
        <f>B33+364</f>
        <v>43410</v>
      </c>
      <c r="D33" s="236" t="s">
        <v>120</v>
      </c>
      <c r="E33" s="237">
        <v>0.75</v>
      </c>
      <c r="F33" s="238">
        <v>12</v>
      </c>
      <c r="G33" s="239">
        <v>2208</v>
      </c>
      <c r="H33" s="267" t="s">
        <v>141</v>
      </c>
      <c r="I33" s="241">
        <v>75</v>
      </c>
      <c r="J33" s="242" t="s">
        <v>128</v>
      </c>
      <c r="K33" s="240" t="s">
        <v>123</v>
      </c>
      <c r="L33" s="266">
        <v>3795748</v>
      </c>
      <c r="M33" s="268">
        <v>540</v>
      </c>
      <c r="N33" s="245">
        <f t="shared" si="9"/>
        <v>45</v>
      </c>
      <c r="O33" s="246">
        <v>1</v>
      </c>
      <c r="P33" s="247">
        <v>434192.4</v>
      </c>
      <c r="Q33" s="269">
        <v>536</v>
      </c>
      <c r="R33" s="249">
        <f t="shared" si="11"/>
        <v>43046</v>
      </c>
      <c r="S33" s="244"/>
      <c r="T33" s="244"/>
      <c r="U33" s="250">
        <f t="shared" si="12"/>
        <v>0</v>
      </c>
      <c r="V33" s="251">
        <v>19</v>
      </c>
      <c r="W33" s="252">
        <f t="shared" si="0"/>
        <v>3795748</v>
      </c>
      <c r="X33" s="253" t="str">
        <f t="shared" si="13"/>
        <v>305/18.06.18</v>
      </c>
      <c r="Y33" s="254">
        <f t="shared" ref="Y33:Z58" si="33">B33</f>
        <v>43046</v>
      </c>
      <c r="Z33" s="254">
        <f t="shared" si="33"/>
        <v>43410</v>
      </c>
      <c r="AA33" s="255"/>
      <c r="AB33" s="255">
        <f t="shared" si="15"/>
        <v>0</v>
      </c>
      <c r="AC33" s="256" t="str">
        <f t="shared" si="16"/>
        <v>Jack Daniel Tennesse Black Whisky 12/750</v>
      </c>
      <c r="AD33" s="257">
        <f t="shared" si="16"/>
        <v>75</v>
      </c>
      <c r="AE33" s="258">
        <f t="shared" si="17"/>
        <v>536</v>
      </c>
      <c r="AF33" s="259">
        <f t="shared" si="18"/>
        <v>2208</v>
      </c>
      <c r="AG33" s="260">
        <f t="shared" si="1"/>
        <v>0</v>
      </c>
      <c r="AH33" s="261">
        <f t="shared" si="19"/>
        <v>0.5</v>
      </c>
      <c r="AI33" s="260">
        <f t="shared" si="20"/>
        <v>0</v>
      </c>
      <c r="AJ33" s="260">
        <v>0</v>
      </c>
      <c r="AK33" s="260">
        <v>0</v>
      </c>
      <c r="AL33" s="260">
        <v>0</v>
      </c>
      <c r="AM33" s="260"/>
      <c r="AN33" s="260">
        <f t="shared" si="21"/>
        <v>0</v>
      </c>
      <c r="AO33" s="260">
        <f t="shared" si="2"/>
        <v>1152</v>
      </c>
      <c r="AP33" s="260">
        <f t="shared" si="22"/>
        <v>0</v>
      </c>
      <c r="AQ33" s="260">
        <f t="shared" si="23"/>
        <v>0</v>
      </c>
      <c r="AR33" s="262">
        <f t="shared" si="3"/>
        <v>44287</v>
      </c>
      <c r="AS33" s="249">
        <f t="shared" si="24"/>
        <v>43135</v>
      </c>
      <c r="AT33" s="263">
        <f t="shared" si="4"/>
        <v>0</v>
      </c>
      <c r="AU33" s="263">
        <f t="shared" si="5"/>
        <v>0</v>
      </c>
      <c r="AV33" s="263">
        <f t="shared" si="25"/>
        <v>0</v>
      </c>
      <c r="AW33" s="242" t="str">
        <f t="shared" si="26"/>
        <v>12x75 CL</v>
      </c>
      <c r="AX33" s="242"/>
      <c r="AY33" s="263">
        <v>0.75</v>
      </c>
      <c r="AZ33" s="263">
        <f t="shared" si="27"/>
        <v>0</v>
      </c>
      <c r="CR33" s="246"/>
      <c r="CS33" s="262">
        <f t="shared" si="32"/>
        <v>43046</v>
      </c>
      <c r="CT33" s="262">
        <f t="shared" si="32"/>
        <v>43410</v>
      </c>
      <c r="CU33" s="246" t="str">
        <f t="shared" si="32"/>
        <v>305/18.06.18</v>
      </c>
      <c r="CV33" s="246" t="str">
        <f t="shared" si="28"/>
        <v>Jack Daniel Tennesse Black Whisky 12/750</v>
      </c>
      <c r="CW33" s="246" t="str">
        <f t="shared" si="29"/>
        <v>12x75 CL</v>
      </c>
      <c r="CX33" s="244">
        <f t="shared" si="7"/>
        <v>540</v>
      </c>
      <c r="CY33" s="244"/>
      <c r="CZ33" s="244"/>
      <c r="DA33" s="244"/>
      <c r="DB33" s="244"/>
      <c r="DC33" s="244"/>
      <c r="DD33" s="244"/>
      <c r="DE33" s="244"/>
      <c r="DF33" s="244"/>
      <c r="DG33" s="244"/>
      <c r="DH33" s="244"/>
      <c r="DI33" s="244"/>
      <c r="DJ33" s="244"/>
      <c r="DK33" s="244"/>
      <c r="DL33" s="244"/>
      <c r="DM33" s="244"/>
      <c r="DN33" s="244"/>
      <c r="DO33" s="244"/>
      <c r="DP33" s="244"/>
      <c r="DQ33" s="244"/>
      <c r="DR33" s="244"/>
      <c r="DS33" s="244"/>
      <c r="DT33" s="244"/>
      <c r="DU33" s="244"/>
      <c r="DV33" s="244"/>
      <c r="DW33" s="244"/>
      <c r="DX33" s="244"/>
      <c r="DY33" s="244"/>
      <c r="DZ33" s="244"/>
      <c r="EA33" s="238"/>
      <c r="EB33" s="238"/>
      <c r="EC33" s="238"/>
      <c r="ED33" s="238"/>
      <c r="EE33" s="238"/>
      <c r="EF33" s="238"/>
      <c r="EG33" s="238"/>
      <c r="EH33" s="238"/>
      <c r="EI33" s="238"/>
      <c r="EJ33" s="238"/>
      <c r="EK33" s="238"/>
      <c r="EL33" s="238"/>
      <c r="EM33" s="238"/>
      <c r="EN33" s="238"/>
      <c r="EO33" s="238"/>
      <c r="EP33" s="238"/>
      <c r="EQ33" s="238"/>
      <c r="ER33" s="238"/>
      <c r="ES33" s="238"/>
      <c r="ET33" s="238"/>
      <c r="EU33" s="238"/>
      <c r="EV33" s="238"/>
      <c r="EW33" s="238"/>
      <c r="EX33" s="238"/>
      <c r="EY33" s="238"/>
      <c r="EZ33" s="238"/>
      <c r="FA33" s="238"/>
      <c r="FB33" s="238"/>
      <c r="FC33" s="238"/>
      <c r="FD33" s="238"/>
      <c r="FE33" s="238"/>
      <c r="FF33" s="238"/>
      <c r="FG33" s="238"/>
      <c r="FH33" s="238"/>
      <c r="FI33" s="238"/>
      <c r="FJ33" s="238"/>
      <c r="FK33" s="238"/>
      <c r="FL33" s="238"/>
      <c r="FM33" s="238"/>
      <c r="FN33" s="238"/>
      <c r="FO33" s="238"/>
      <c r="FP33" s="238"/>
      <c r="FQ33" s="238"/>
      <c r="FR33" s="238"/>
      <c r="FS33" s="238"/>
      <c r="FT33" s="238"/>
      <c r="FU33" s="238"/>
      <c r="FV33" s="238"/>
      <c r="FW33" s="238"/>
      <c r="FX33" s="238"/>
      <c r="FY33" s="238"/>
      <c r="FZ33" s="238"/>
      <c r="GA33" s="238"/>
      <c r="GB33" s="238"/>
      <c r="GC33" s="238"/>
      <c r="GD33" s="238"/>
      <c r="GE33" s="238"/>
      <c r="GF33" s="238"/>
      <c r="GG33" s="238"/>
      <c r="GH33" s="238"/>
      <c r="GI33" s="238"/>
      <c r="GJ33" s="238"/>
      <c r="GK33" s="238"/>
      <c r="GL33" s="238"/>
      <c r="GM33" s="238"/>
      <c r="GN33" s="238"/>
      <c r="GO33" s="238"/>
      <c r="GP33" s="238"/>
      <c r="GQ33" s="238"/>
      <c r="GR33" s="238"/>
      <c r="GS33" s="238"/>
      <c r="GT33" s="238"/>
      <c r="GU33" s="238"/>
      <c r="GV33" s="238"/>
      <c r="GW33" s="238"/>
      <c r="GX33" s="238"/>
      <c r="GY33" s="238"/>
      <c r="GZ33" s="238"/>
      <c r="HA33" s="238"/>
      <c r="HB33" s="238"/>
      <c r="HC33" s="238"/>
      <c r="HD33" s="238"/>
      <c r="HE33" s="238"/>
      <c r="HF33" s="238"/>
      <c r="HG33" s="238"/>
      <c r="HH33" s="238"/>
      <c r="HI33" s="238"/>
      <c r="HJ33" s="238"/>
      <c r="HK33" s="238"/>
    </row>
    <row r="34" spans="1:219" s="264" customFormat="1" ht="12.75" hidden="1" customHeight="1">
      <c r="A34" s="234">
        <f t="shared" si="8"/>
        <v>20</v>
      </c>
      <c r="B34" s="265">
        <v>42998</v>
      </c>
      <c r="C34" s="265">
        <f>B34+362</f>
        <v>43360</v>
      </c>
      <c r="D34" s="236" t="s">
        <v>120</v>
      </c>
      <c r="E34" s="237">
        <v>0.75</v>
      </c>
      <c r="F34" s="238">
        <v>12</v>
      </c>
      <c r="G34" s="239">
        <v>2208</v>
      </c>
      <c r="H34" s="267" t="s">
        <v>142</v>
      </c>
      <c r="I34" s="241">
        <v>75</v>
      </c>
      <c r="J34" s="242" t="s">
        <v>128</v>
      </c>
      <c r="K34" s="240" t="s">
        <v>123</v>
      </c>
      <c r="L34" s="266">
        <v>3220326</v>
      </c>
      <c r="M34" s="268">
        <v>54</v>
      </c>
      <c r="N34" s="245">
        <f t="shared" si="9"/>
        <v>4.5</v>
      </c>
      <c r="O34" s="246">
        <v>1</v>
      </c>
      <c r="P34" s="247">
        <v>20736</v>
      </c>
      <c r="Q34" s="269">
        <v>386</v>
      </c>
      <c r="R34" s="249">
        <f t="shared" si="11"/>
        <v>42998</v>
      </c>
      <c r="S34" s="244"/>
      <c r="T34" s="244"/>
      <c r="U34" s="250">
        <f t="shared" si="12"/>
        <v>0</v>
      </c>
      <c r="V34" s="251">
        <v>20</v>
      </c>
      <c r="W34" s="252">
        <f t="shared" si="0"/>
        <v>3220326</v>
      </c>
      <c r="X34" s="253" t="str">
        <f t="shared" si="13"/>
        <v>305/18.06.18</v>
      </c>
      <c r="Y34" s="254">
        <f t="shared" si="33"/>
        <v>42998</v>
      </c>
      <c r="Z34" s="254">
        <f t="shared" si="33"/>
        <v>43360</v>
      </c>
      <c r="AA34" s="255"/>
      <c r="AB34" s="255">
        <f t="shared" si="15"/>
        <v>0</v>
      </c>
      <c r="AC34" s="256" t="str">
        <f t="shared" si="16"/>
        <v>Singleton of Glenord 12yo S/W 6/750</v>
      </c>
      <c r="AD34" s="257">
        <f t="shared" si="16"/>
        <v>75</v>
      </c>
      <c r="AE34" s="258">
        <f t="shared" si="17"/>
        <v>386</v>
      </c>
      <c r="AF34" s="259">
        <f t="shared" si="18"/>
        <v>2208</v>
      </c>
      <c r="AG34" s="260">
        <f t="shared" si="1"/>
        <v>0</v>
      </c>
      <c r="AH34" s="261">
        <f t="shared" si="19"/>
        <v>0.5</v>
      </c>
      <c r="AI34" s="260">
        <f t="shared" si="20"/>
        <v>0</v>
      </c>
      <c r="AJ34" s="260">
        <v>0</v>
      </c>
      <c r="AK34" s="260">
        <v>0</v>
      </c>
      <c r="AL34" s="260">
        <v>0</v>
      </c>
      <c r="AM34" s="260"/>
      <c r="AN34" s="260">
        <f t="shared" si="21"/>
        <v>0</v>
      </c>
      <c r="AO34" s="260">
        <f t="shared" si="2"/>
        <v>1200</v>
      </c>
      <c r="AP34" s="260">
        <f t="shared" si="22"/>
        <v>0</v>
      </c>
      <c r="AQ34" s="260">
        <f t="shared" si="23"/>
        <v>0</v>
      </c>
      <c r="AR34" s="262">
        <f t="shared" si="3"/>
        <v>44287</v>
      </c>
      <c r="AS34" s="249">
        <f t="shared" si="24"/>
        <v>43087</v>
      </c>
      <c r="AT34" s="263">
        <f t="shared" si="4"/>
        <v>0</v>
      </c>
      <c r="AU34" s="263">
        <f t="shared" si="5"/>
        <v>0</v>
      </c>
      <c r="AV34" s="263">
        <f t="shared" si="25"/>
        <v>0</v>
      </c>
      <c r="AW34" s="242" t="str">
        <f t="shared" si="26"/>
        <v>12x75 CL</v>
      </c>
      <c r="AX34" s="242"/>
      <c r="AY34" s="263">
        <v>0.75</v>
      </c>
      <c r="AZ34" s="263">
        <f t="shared" si="27"/>
        <v>0</v>
      </c>
      <c r="CR34" s="246"/>
      <c r="CS34" s="262">
        <f t="shared" si="32"/>
        <v>42998</v>
      </c>
      <c r="CT34" s="262">
        <f t="shared" si="32"/>
        <v>43360</v>
      </c>
      <c r="CU34" s="246" t="str">
        <f t="shared" si="32"/>
        <v>305/18.06.18</v>
      </c>
      <c r="CV34" s="246" t="str">
        <f t="shared" si="28"/>
        <v>Singleton of Glenord 12yo S/W 6/750</v>
      </c>
      <c r="CW34" s="246" t="str">
        <f t="shared" si="29"/>
        <v>12x75 CL</v>
      </c>
      <c r="CX34" s="244">
        <f t="shared" si="7"/>
        <v>54</v>
      </c>
      <c r="CY34" s="244"/>
      <c r="CZ34" s="244"/>
      <c r="DA34" s="244"/>
      <c r="DB34" s="244"/>
      <c r="DC34" s="244"/>
      <c r="DD34" s="244"/>
      <c r="DE34" s="244"/>
      <c r="DF34" s="244"/>
      <c r="DG34" s="244"/>
      <c r="DH34" s="244"/>
      <c r="DI34" s="244"/>
      <c r="DJ34" s="244"/>
      <c r="DK34" s="244"/>
      <c r="DL34" s="244"/>
      <c r="DM34" s="244"/>
      <c r="DN34" s="244"/>
      <c r="DO34" s="244"/>
      <c r="DP34" s="244"/>
      <c r="DQ34" s="244"/>
      <c r="DR34" s="244"/>
      <c r="DS34" s="244"/>
      <c r="DT34" s="244"/>
      <c r="DU34" s="244"/>
      <c r="DV34" s="244"/>
      <c r="DW34" s="244"/>
      <c r="DX34" s="244"/>
      <c r="DY34" s="244"/>
      <c r="DZ34" s="244"/>
      <c r="EA34" s="238"/>
      <c r="EB34" s="238"/>
      <c r="EC34" s="238"/>
      <c r="ED34" s="238"/>
      <c r="EE34" s="238"/>
      <c r="EF34" s="238"/>
      <c r="EG34" s="238"/>
      <c r="EH34" s="238"/>
      <c r="EI34" s="238"/>
      <c r="EJ34" s="238"/>
      <c r="EK34" s="238"/>
      <c r="EL34" s="238"/>
      <c r="EM34" s="238"/>
      <c r="EN34" s="238"/>
      <c r="EO34" s="238"/>
      <c r="EP34" s="238"/>
      <c r="EQ34" s="238"/>
      <c r="ER34" s="238"/>
      <c r="ES34" s="238"/>
      <c r="ET34" s="238"/>
      <c r="EU34" s="238"/>
      <c r="EV34" s="238"/>
      <c r="EW34" s="238"/>
      <c r="EX34" s="238"/>
      <c r="EY34" s="238"/>
      <c r="EZ34" s="238"/>
      <c r="FA34" s="238"/>
      <c r="FB34" s="238"/>
      <c r="FC34" s="238"/>
      <c r="FD34" s="238"/>
      <c r="FE34" s="238"/>
      <c r="FF34" s="238"/>
      <c r="FG34" s="238"/>
      <c r="FH34" s="238"/>
      <c r="FI34" s="238"/>
      <c r="FJ34" s="238"/>
      <c r="FK34" s="238"/>
      <c r="FL34" s="238"/>
      <c r="FM34" s="238"/>
      <c r="FN34" s="238"/>
      <c r="FO34" s="238"/>
      <c r="FP34" s="238"/>
      <c r="FQ34" s="238"/>
      <c r="FR34" s="238"/>
      <c r="FS34" s="238"/>
      <c r="FT34" s="238"/>
      <c r="FU34" s="238"/>
      <c r="FV34" s="238"/>
      <c r="FW34" s="238"/>
      <c r="FX34" s="238"/>
      <c r="FY34" s="238"/>
      <c r="FZ34" s="238"/>
      <c r="GA34" s="238"/>
      <c r="GB34" s="238"/>
      <c r="GC34" s="238"/>
      <c r="GD34" s="238"/>
      <c r="GE34" s="238"/>
      <c r="GF34" s="238"/>
      <c r="GG34" s="238"/>
      <c r="GH34" s="238"/>
      <c r="GI34" s="238"/>
      <c r="GJ34" s="238"/>
      <c r="GK34" s="238"/>
      <c r="GL34" s="238"/>
      <c r="GM34" s="238"/>
      <c r="GN34" s="238"/>
      <c r="GO34" s="238"/>
      <c r="GP34" s="238"/>
      <c r="GQ34" s="238"/>
      <c r="GR34" s="238"/>
      <c r="GS34" s="238"/>
      <c r="GT34" s="238"/>
      <c r="GU34" s="238"/>
      <c r="GV34" s="238"/>
      <c r="GW34" s="238"/>
      <c r="GX34" s="238"/>
      <c r="GY34" s="238"/>
      <c r="GZ34" s="238"/>
      <c r="HA34" s="238"/>
      <c r="HB34" s="238"/>
      <c r="HC34" s="238"/>
      <c r="HD34" s="238"/>
      <c r="HE34" s="238"/>
      <c r="HF34" s="238"/>
      <c r="HG34" s="238"/>
      <c r="HH34" s="238"/>
      <c r="HI34" s="238"/>
      <c r="HJ34" s="238"/>
      <c r="HK34" s="238"/>
    </row>
    <row r="35" spans="1:219" s="264" customFormat="1" ht="12.75" hidden="1" customHeight="1">
      <c r="A35" s="234">
        <f t="shared" si="8"/>
        <v>21</v>
      </c>
      <c r="B35" s="265">
        <v>43161</v>
      </c>
      <c r="C35" s="265">
        <f>B35+364</f>
        <v>43525</v>
      </c>
      <c r="D35" s="236" t="s">
        <v>120</v>
      </c>
      <c r="E35" s="237">
        <v>0.35</v>
      </c>
      <c r="F35" s="238">
        <v>24</v>
      </c>
      <c r="G35" s="239">
        <v>2203</v>
      </c>
      <c r="H35" s="267" t="s">
        <v>143</v>
      </c>
      <c r="I35" s="241">
        <v>35</v>
      </c>
      <c r="J35" s="242" t="s">
        <v>144</v>
      </c>
      <c r="K35" s="240" t="s">
        <v>123</v>
      </c>
      <c r="L35" s="266">
        <v>4894340</v>
      </c>
      <c r="M35" s="268">
        <v>3336</v>
      </c>
      <c r="N35" s="245">
        <f t="shared" si="9"/>
        <v>139</v>
      </c>
      <c r="O35" s="246">
        <v>2</v>
      </c>
      <c r="P35" s="247">
        <v>124083</v>
      </c>
      <c r="Q35" s="248">
        <f t="shared" ref="Q35:Q98" si="34">P35/M35</f>
        <v>37.195143884892083</v>
      </c>
      <c r="R35" s="249">
        <f t="shared" si="11"/>
        <v>43161</v>
      </c>
      <c r="S35" s="244"/>
      <c r="T35" s="244"/>
      <c r="U35" s="250">
        <f t="shared" si="12"/>
        <v>0</v>
      </c>
      <c r="V35" s="251">
        <v>21</v>
      </c>
      <c r="W35" s="252">
        <f t="shared" si="0"/>
        <v>4894340</v>
      </c>
      <c r="X35" s="253" t="str">
        <f t="shared" si="13"/>
        <v>305/18.06.18</v>
      </c>
      <c r="Y35" s="254">
        <f t="shared" si="33"/>
        <v>43161</v>
      </c>
      <c r="Z35" s="254">
        <f t="shared" si="33"/>
        <v>43525</v>
      </c>
      <c r="AA35" s="255"/>
      <c r="AB35" s="255">
        <f t="shared" si="15"/>
        <v>0</v>
      </c>
      <c r="AC35" s="256" t="str">
        <f t="shared" si="16"/>
        <v>Rahu Makkoli Beer Cans</v>
      </c>
      <c r="AD35" s="257">
        <f t="shared" si="16"/>
        <v>35</v>
      </c>
      <c r="AE35" s="258">
        <f t="shared" si="17"/>
        <v>37.195143884892083</v>
      </c>
      <c r="AF35" s="259">
        <f t="shared" si="18"/>
        <v>2203</v>
      </c>
      <c r="AG35" s="260">
        <f t="shared" si="1"/>
        <v>0</v>
      </c>
      <c r="AH35" s="261">
        <f t="shared" si="19"/>
        <v>1</v>
      </c>
      <c r="AI35" s="260">
        <f t="shared" si="20"/>
        <v>0</v>
      </c>
      <c r="AJ35" s="260">
        <v>0</v>
      </c>
      <c r="AK35" s="260">
        <v>0</v>
      </c>
      <c r="AL35" s="260">
        <v>0</v>
      </c>
      <c r="AM35" s="260"/>
      <c r="AN35" s="260">
        <f t="shared" si="21"/>
        <v>0</v>
      </c>
      <c r="AO35" s="260">
        <f t="shared" si="2"/>
        <v>1037</v>
      </c>
      <c r="AP35" s="260">
        <f t="shared" si="22"/>
        <v>0</v>
      </c>
      <c r="AQ35" s="260">
        <f t="shared" si="23"/>
        <v>0</v>
      </c>
      <c r="AR35" s="262">
        <f t="shared" si="3"/>
        <v>44287</v>
      </c>
      <c r="AS35" s="249">
        <f t="shared" si="24"/>
        <v>43250</v>
      </c>
      <c r="AT35" s="263">
        <f t="shared" si="4"/>
        <v>0</v>
      </c>
      <c r="AU35" s="263">
        <f t="shared" si="5"/>
        <v>0</v>
      </c>
      <c r="AV35" s="263">
        <f t="shared" si="25"/>
        <v>0</v>
      </c>
      <c r="AW35" s="242" t="str">
        <f t="shared" si="26"/>
        <v>24x35 CL</v>
      </c>
      <c r="AX35" s="242"/>
      <c r="AY35" s="263">
        <v>0.75</v>
      </c>
      <c r="AZ35" s="263">
        <f t="shared" si="27"/>
        <v>0</v>
      </c>
      <c r="CR35" s="246"/>
      <c r="CS35" s="262">
        <f t="shared" si="32"/>
        <v>43161</v>
      </c>
      <c r="CT35" s="262">
        <f t="shared" si="32"/>
        <v>43525</v>
      </c>
      <c r="CU35" s="246" t="str">
        <f t="shared" si="32"/>
        <v>305/18.06.18</v>
      </c>
      <c r="CV35" s="246" t="str">
        <f t="shared" si="28"/>
        <v>Rahu Makkoli Beer Cans</v>
      </c>
      <c r="CW35" s="246" t="str">
        <f t="shared" si="29"/>
        <v>24x35 CL</v>
      </c>
      <c r="CX35" s="244">
        <f t="shared" si="7"/>
        <v>3336</v>
      </c>
      <c r="CY35" s="244"/>
      <c r="CZ35" s="244"/>
      <c r="DA35" s="244"/>
      <c r="DB35" s="244"/>
      <c r="DC35" s="244"/>
      <c r="DD35" s="244"/>
      <c r="DE35" s="244"/>
      <c r="DF35" s="244"/>
      <c r="DG35" s="244"/>
      <c r="DH35" s="244"/>
      <c r="DI35" s="244"/>
      <c r="DJ35" s="244"/>
      <c r="DK35" s="244"/>
      <c r="DL35" s="244"/>
      <c r="DM35" s="244"/>
      <c r="DN35" s="244"/>
      <c r="DO35" s="244"/>
      <c r="DP35" s="244"/>
      <c r="DQ35" s="244"/>
      <c r="DR35" s="244"/>
      <c r="DS35" s="244"/>
      <c r="DT35" s="244"/>
      <c r="DU35" s="244"/>
      <c r="DV35" s="244"/>
      <c r="DW35" s="244"/>
      <c r="DX35" s="244"/>
      <c r="DY35" s="244"/>
      <c r="DZ35" s="244"/>
      <c r="EA35" s="238"/>
      <c r="EB35" s="238"/>
      <c r="EC35" s="238"/>
      <c r="ED35" s="238"/>
      <c r="EE35" s="238"/>
      <c r="EF35" s="238"/>
      <c r="EG35" s="238"/>
      <c r="EH35" s="238"/>
      <c r="EI35" s="238"/>
      <c r="EJ35" s="238"/>
      <c r="EK35" s="238"/>
      <c r="EL35" s="238"/>
      <c r="EM35" s="238"/>
      <c r="EN35" s="238"/>
      <c r="EO35" s="238"/>
      <c r="EP35" s="238"/>
      <c r="EQ35" s="238"/>
      <c r="ER35" s="238"/>
      <c r="ES35" s="238"/>
      <c r="ET35" s="238"/>
      <c r="EU35" s="238"/>
      <c r="EV35" s="238"/>
      <c r="EW35" s="238"/>
      <c r="EX35" s="238"/>
      <c r="EY35" s="238"/>
      <c r="EZ35" s="238"/>
      <c r="FA35" s="238"/>
      <c r="FB35" s="238"/>
      <c r="FC35" s="238"/>
      <c r="FD35" s="238"/>
      <c r="FE35" s="238"/>
      <c r="FF35" s="238"/>
      <c r="FG35" s="238"/>
      <c r="FH35" s="238"/>
      <c r="FI35" s="238"/>
      <c r="FJ35" s="238"/>
      <c r="FK35" s="238"/>
      <c r="FL35" s="238"/>
      <c r="FM35" s="238"/>
      <c r="FN35" s="238"/>
      <c r="FO35" s="238"/>
      <c r="FP35" s="238"/>
      <c r="FQ35" s="238"/>
      <c r="FR35" s="238"/>
      <c r="FS35" s="238"/>
      <c r="FT35" s="238"/>
      <c r="FU35" s="238"/>
      <c r="FV35" s="238"/>
      <c r="FW35" s="238"/>
      <c r="FX35" s="238"/>
      <c r="FY35" s="238"/>
      <c r="FZ35" s="238"/>
      <c r="GA35" s="238"/>
      <c r="GB35" s="238"/>
      <c r="GC35" s="238"/>
      <c r="GD35" s="238"/>
      <c r="GE35" s="238"/>
      <c r="GF35" s="238"/>
      <c r="GG35" s="238"/>
      <c r="GH35" s="238"/>
      <c r="GI35" s="238"/>
      <c r="GJ35" s="238"/>
      <c r="GK35" s="238"/>
      <c r="GL35" s="238"/>
      <c r="GM35" s="238"/>
      <c r="GN35" s="238"/>
      <c r="GO35" s="238"/>
      <c r="GP35" s="238"/>
      <c r="GQ35" s="238"/>
      <c r="GR35" s="238"/>
      <c r="GS35" s="238"/>
      <c r="GT35" s="238"/>
      <c r="GU35" s="238"/>
      <c r="GV35" s="238"/>
      <c r="GW35" s="238"/>
      <c r="GX35" s="238"/>
      <c r="GY35" s="238"/>
      <c r="GZ35" s="238"/>
      <c r="HA35" s="238"/>
      <c r="HB35" s="238"/>
      <c r="HC35" s="238"/>
      <c r="HD35" s="238"/>
      <c r="HE35" s="238"/>
      <c r="HF35" s="238"/>
      <c r="HG35" s="238"/>
      <c r="HH35" s="238"/>
      <c r="HI35" s="238"/>
      <c r="HJ35" s="238"/>
      <c r="HK35" s="238"/>
    </row>
    <row r="36" spans="1:219" s="264" customFormat="1" ht="12.75" hidden="1" customHeight="1">
      <c r="A36" s="234">
        <f t="shared" si="8"/>
        <v>22</v>
      </c>
      <c r="B36" s="265">
        <v>43218</v>
      </c>
      <c r="C36" s="265">
        <v>43582</v>
      </c>
      <c r="D36" s="236" t="s">
        <v>120</v>
      </c>
      <c r="E36" s="237">
        <v>0.35</v>
      </c>
      <c r="F36" s="238">
        <v>24</v>
      </c>
      <c r="G36" s="239">
        <v>2203</v>
      </c>
      <c r="H36" s="267" t="s">
        <v>143</v>
      </c>
      <c r="I36" s="241">
        <v>35</v>
      </c>
      <c r="J36" s="242" t="s">
        <v>144</v>
      </c>
      <c r="K36" s="240" t="s">
        <v>123</v>
      </c>
      <c r="L36" s="266">
        <v>6026658</v>
      </c>
      <c r="M36" s="268">
        <v>1464</v>
      </c>
      <c r="N36" s="245">
        <f t="shared" si="9"/>
        <v>61</v>
      </c>
      <c r="O36" s="246">
        <v>2</v>
      </c>
      <c r="P36" s="247">
        <v>55499</v>
      </c>
      <c r="Q36" s="248">
        <f t="shared" si="34"/>
        <v>37.909153005464482</v>
      </c>
      <c r="R36" s="249">
        <f t="shared" si="11"/>
        <v>43218</v>
      </c>
      <c r="S36" s="244"/>
      <c r="T36" s="244"/>
      <c r="U36" s="250">
        <f t="shared" si="12"/>
        <v>0</v>
      </c>
      <c r="V36" s="251">
        <v>22</v>
      </c>
      <c r="W36" s="252">
        <f t="shared" si="0"/>
        <v>6026658</v>
      </c>
      <c r="X36" s="253" t="str">
        <f t="shared" si="13"/>
        <v>305/18.06.18</v>
      </c>
      <c r="Y36" s="254">
        <f t="shared" si="33"/>
        <v>43218</v>
      </c>
      <c r="Z36" s="254">
        <f t="shared" si="33"/>
        <v>43582</v>
      </c>
      <c r="AA36" s="255"/>
      <c r="AB36" s="255">
        <f t="shared" si="15"/>
        <v>0</v>
      </c>
      <c r="AC36" s="256" t="str">
        <f t="shared" si="16"/>
        <v>Rahu Makkoli Beer Cans</v>
      </c>
      <c r="AD36" s="257">
        <f t="shared" si="16"/>
        <v>35</v>
      </c>
      <c r="AE36" s="258">
        <f t="shared" si="17"/>
        <v>37.909153005464482</v>
      </c>
      <c r="AF36" s="259">
        <f t="shared" si="18"/>
        <v>2203</v>
      </c>
      <c r="AG36" s="260">
        <f t="shared" si="1"/>
        <v>0</v>
      </c>
      <c r="AH36" s="261">
        <f t="shared" si="19"/>
        <v>1</v>
      </c>
      <c r="AI36" s="260">
        <f t="shared" si="20"/>
        <v>0</v>
      </c>
      <c r="AJ36" s="260">
        <v>0</v>
      </c>
      <c r="AK36" s="260">
        <v>0</v>
      </c>
      <c r="AL36" s="260">
        <v>0</v>
      </c>
      <c r="AM36" s="260"/>
      <c r="AN36" s="260">
        <f t="shared" si="21"/>
        <v>0</v>
      </c>
      <c r="AO36" s="260">
        <f t="shared" si="2"/>
        <v>980</v>
      </c>
      <c r="AP36" s="260">
        <f t="shared" si="22"/>
        <v>0</v>
      </c>
      <c r="AQ36" s="260">
        <f t="shared" si="23"/>
        <v>0</v>
      </c>
      <c r="AR36" s="262">
        <f t="shared" si="3"/>
        <v>44287</v>
      </c>
      <c r="AS36" s="249">
        <f t="shared" si="24"/>
        <v>43307</v>
      </c>
      <c r="AT36" s="263">
        <f t="shared" si="4"/>
        <v>0</v>
      </c>
      <c r="AU36" s="263">
        <f t="shared" si="5"/>
        <v>0</v>
      </c>
      <c r="AV36" s="263">
        <f t="shared" si="25"/>
        <v>0</v>
      </c>
      <c r="AW36" s="242" t="str">
        <f t="shared" si="26"/>
        <v>24x35 CL</v>
      </c>
      <c r="AX36" s="242"/>
      <c r="AY36" s="263">
        <v>0.75</v>
      </c>
      <c r="AZ36" s="263">
        <f t="shared" si="27"/>
        <v>0</v>
      </c>
      <c r="CR36" s="246"/>
      <c r="CS36" s="262">
        <f t="shared" si="32"/>
        <v>43218</v>
      </c>
      <c r="CT36" s="262">
        <f t="shared" si="32"/>
        <v>43582</v>
      </c>
      <c r="CU36" s="246" t="str">
        <f t="shared" si="32"/>
        <v>305/18.06.18</v>
      </c>
      <c r="CV36" s="246" t="str">
        <f t="shared" si="28"/>
        <v>Rahu Makkoli Beer Cans</v>
      </c>
      <c r="CW36" s="246" t="str">
        <f t="shared" si="29"/>
        <v>24x35 CL</v>
      </c>
      <c r="CX36" s="244">
        <f t="shared" si="7"/>
        <v>1464</v>
      </c>
      <c r="CY36" s="244"/>
      <c r="CZ36" s="244"/>
      <c r="DA36" s="244"/>
      <c r="DB36" s="244"/>
      <c r="DC36" s="244"/>
      <c r="DD36" s="244"/>
      <c r="DE36" s="244"/>
      <c r="DF36" s="244"/>
      <c r="DG36" s="244"/>
      <c r="DH36" s="244"/>
      <c r="DI36" s="244"/>
      <c r="DJ36" s="244"/>
      <c r="DK36" s="244"/>
      <c r="DL36" s="244"/>
      <c r="DM36" s="244"/>
      <c r="DN36" s="244"/>
      <c r="DO36" s="244"/>
      <c r="DP36" s="244"/>
      <c r="DQ36" s="244"/>
      <c r="DR36" s="244"/>
      <c r="DS36" s="244"/>
      <c r="DT36" s="244"/>
      <c r="DU36" s="244"/>
      <c r="DV36" s="244"/>
      <c r="DW36" s="244"/>
      <c r="DX36" s="244"/>
      <c r="DY36" s="244"/>
      <c r="DZ36" s="244"/>
      <c r="EA36" s="238"/>
      <c r="EB36" s="238"/>
      <c r="EC36" s="238"/>
      <c r="ED36" s="238"/>
      <c r="EE36" s="238"/>
      <c r="EF36" s="238"/>
      <c r="EG36" s="238"/>
      <c r="EH36" s="238"/>
      <c r="EI36" s="238"/>
      <c r="EJ36" s="238"/>
      <c r="EK36" s="238"/>
      <c r="EL36" s="238"/>
      <c r="EM36" s="238"/>
      <c r="EN36" s="238"/>
      <c r="EO36" s="238"/>
      <c r="EP36" s="238"/>
      <c r="EQ36" s="238"/>
      <c r="ER36" s="238"/>
      <c r="ES36" s="238"/>
      <c r="ET36" s="238"/>
      <c r="EU36" s="238"/>
      <c r="EV36" s="238"/>
      <c r="EW36" s="238"/>
      <c r="EX36" s="238"/>
      <c r="EY36" s="238"/>
      <c r="EZ36" s="238"/>
      <c r="FA36" s="238"/>
      <c r="FB36" s="238"/>
      <c r="FC36" s="238"/>
      <c r="FD36" s="238"/>
      <c r="FE36" s="238"/>
      <c r="FF36" s="238"/>
      <c r="FG36" s="238"/>
      <c r="FH36" s="238"/>
      <c r="FI36" s="238"/>
      <c r="FJ36" s="238"/>
      <c r="FK36" s="238"/>
      <c r="FL36" s="238"/>
      <c r="FM36" s="238"/>
      <c r="FN36" s="238"/>
      <c r="FO36" s="238"/>
      <c r="FP36" s="238"/>
      <c r="FQ36" s="238"/>
      <c r="FR36" s="238"/>
      <c r="FS36" s="238"/>
      <c r="FT36" s="238"/>
      <c r="FU36" s="238"/>
      <c r="FV36" s="238"/>
      <c r="FW36" s="238"/>
      <c r="FX36" s="238"/>
      <c r="FY36" s="238"/>
      <c r="FZ36" s="238"/>
      <c r="GA36" s="238"/>
      <c r="GB36" s="238"/>
      <c r="GC36" s="238"/>
      <c r="GD36" s="238"/>
      <c r="GE36" s="238"/>
      <c r="GF36" s="238"/>
      <c r="GG36" s="238"/>
      <c r="GH36" s="238"/>
      <c r="GI36" s="238"/>
      <c r="GJ36" s="238"/>
      <c r="GK36" s="238"/>
      <c r="GL36" s="238"/>
      <c r="GM36" s="238"/>
      <c r="GN36" s="238"/>
      <c r="GO36" s="238"/>
      <c r="GP36" s="238"/>
      <c r="GQ36" s="238"/>
      <c r="GR36" s="238"/>
      <c r="GS36" s="238"/>
      <c r="GT36" s="238"/>
      <c r="GU36" s="238"/>
      <c r="GV36" s="238"/>
      <c r="GW36" s="238"/>
      <c r="GX36" s="238"/>
      <c r="GY36" s="238"/>
      <c r="GZ36" s="238"/>
      <c r="HA36" s="238"/>
      <c r="HB36" s="238"/>
      <c r="HC36" s="238"/>
      <c r="HD36" s="238"/>
      <c r="HE36" s="238"/>
      <c r="HF36" s="238"/>
      <c r="HG36" s="238"/>
      <c r="HH36" s="238"/>
      <c r="HI36" s="238"/>
      <c r="HJ36" s="238"/>
      <c r="HK36" s="238"/>
    </row>
    <row r="37" spans="1:219" s="264" customFormat="1" ht="12.75" hidden="1" customHeight="1">
      <c r="A37" s="234">
        <f t="shared" si="8"/>
        <v>23</v>
      </c>
      <c r="B37" s="265">
        <v>43102</v>
      </c>
      <c r="C37" s="265">
        <v>43466</v>
      </c>
      <c r="D37" s="236" t="s">
        <v>120</v>
      </c>
      <c r="E37" s="237">
        <v>0.75</v>
      </c>
      <c r="F37" s="238">
        <v>12</v>
      </c>
      <c r="G37" s="239">
        <v>2204</v>
      </c>
      <c r="H37" s="267" t="s">
        <v>145</v>
      </c>
      <c r="I37" s="241">
        <v>75</v>
      </c>
      <c r="J37" s="242" t="s">
        <v>128</v>
      </c>
      <c r="K37" s="240" t="s">
        <v>123</v>
      </c>
      <c r="L37" s="266">
        <v>4339133</v>
      </c>
      <c r="M37" s="268">
        <v>360</v>
      </c>
      <c r="N37" s="245">
        <f t="shared" si="9"/>
        <v>30</v>
      </c>
      <c r="O37" s="246">
        <v>1</v>
      </c>
      <c r="P37" s="247">
        <v>47832.9</v>
      </c>
      <c r="Q37" s="248">
        <f t="shared" si="34"/>
        <v>132.86916666666667</v>
      </c>
      <c r="R37" s="249">
        <f t="shared" si="11"/>
        <v>43102</v>
      </c>
      <c r="S37" s="244"/>
      <c r="T37" s="244"/>
      <c r="U37" s="250">
        <f t="shared" si="12"/>
        <v>0</v>
      </c>
      <c r="V37" s="251">
        <v>23</v>
      </c>
      <c r="W37" s="252">
        <f t="shared" si="0"/>
        <v>4339133</v>
      </c>
      <c r="X37" s="253" t="str">
        <f t="shared" si="13"/>
        <v>305/18.06.18</v>
      </c>
      <c r="Y37" s="254">
        <f t="shared" si="33"/>
        <v>43102</v>
      </c>
      <c r="Z37" s="254">
        <f t="shared" si="33"/>
        <v>43466</v>
      </c>
      <c r="AA37" s="255"/>
      <c r="AB37" s="255">
        <f t="shared" si="15"/>
        <v>0</v>
      </c>
      <c r="AC37" s="256" t="str">
        <f t="shared" si="16"/>
        <v>Carlo Rossi Red Wine</v>
      </c>
      <c r="AD37" s="257">
        <f t="shared" si="16"/>
        <v>75</v>
      </c>
      <c r="AE37" s="258">
        <f t="shared" si="17"/>
        <v>132.86916666666667</v>
      </c>
      <c r="AF37" s="259">
        <f t="shared" si="18"/>
        <v>2204</v>
      </c>
      <c r="AG37" s="260">
        <f t="shared" si="1"/>
        <v>0</v>
      </c>
      <c r="AH37" s="261">
        <f t="shared" si="19"/>
        <v>0.5</v>
      </c>
      <c r="AI37" s="260">
        <f t="shared" si="20"/>
        <v>0</v>
      </c>
      <c r="AJ37" s="260">
        <v>0</v>
      </c>
      <c r="AK37" s="260">
        <v>0</v>
      </c>
      <c r="AL37" s="260">
        <v>0</v>
      </c>
      <c r="AM37" s="260"/>
      <c r="AN37" s="260">
        <f t="shared" si="21"/>
        <v>0</v>
      </c>
      <c r="AO37" s="260">
        <f t="shared" si="2"/>
        <v>1096</v>
      </c>
      <c r="AP37" s="260">
        <f t="shared" si="22"/>
        <v>0</v>
      </c>
      <c r="AQ37" s="260">
        <f t="shared" si="23"/>
        <v>0</v>
      </c>
      <c r="AR37" s="262">
        <f t="shared" si="3"/>
        <v>44287</v>
      </c>
      <c r="AS37" s="249">
        <f t="shared" si="24"/>
        <v>43191</v>
      </c>
      <c r="AT37" s="263">
        <f t="shared" si="4"/>
        <v>0</v>
      </c>
      <c r="AU37" s="263">
        <f t="shared" si="5"/>
        <v>0</v>
      </c>
      <c r="AV37" s="263">
        <f t="shared" si="25"/>
        <v>0</v>
      </c>
      <c r="AW37" s="242" t="str">
        <f t="shared" si="26"/>
        <v>12x75 CL</v>
      </c>
      <c r="AX37" s="242"/>
      <c r="AY37" s="263">
        <v>0.75</v>
      </c>
      <c r="AZ37" s="263">
        <f t="shared" si="27"/>
        <v>0</v>
      </c>
      <c r="CR37" s="246"/>
      <c r="CS37" s="262">
        <f t="shared" si="32"/>
        <v>43102</v>
      </c>
      <c r="CT37" s="262">
        <f t="shared" si="32"/>
        <v>43466</v>
      </c>
      <c r="CU37" s="246" t="str">
        <f t="shared" si="32"/>
        <v>305/18.06.18</v>
      </c>
      <c r="CV37" s="246" t="str">
        <f t="shared" si="28"/>
        <v>Carlo Rossi Red Wine</v>
      </c>
      <c r="CW37" s="246" t="str">
        <f t="shared" si="29"/>
        <v>12x75 CL</v>
      </c>
      <c r="CX37" s="244">
        <f t="shared" si="7"/>
        <v>360</v>
      </c>
      <c r="CY37" s="244"/>
      <c r="CZ37" s="244"/>
      <c r="DA37" s="244"/>
      <c r="DB37" s="244"/>
      <c r="DC37" s="244"/>
      <c r="DD37" s="244"/>
      <c r="DE37" s="244"/>
      <c r="DF37" s="244"/>
      <c r="DG37" s="244"/>
      <c r="DH37" s="244"/>
      <c r="DI37" s="244"/>
      <c r="DJ37" s="244"/>
      <c r="DK37" s="244"/>
      <c r="DL37" s="244"/>
      <c r="DM37" s="244"/>
      <c r="DN37" s="244"/>
      <c r="DO37" s="244"/>
      <c r="DP37" s="244"/>
      <c r="DQ37" s="244"/>
      <c r="DR37" s="244"/>
      <c r="DS37" s="244"/>
      <c r="DT37" s="244"/>
      <c r="DU37" s="244"/>
      <c r="DV37" s="244"/>
      <c r="DW37" s="244"/>
      <c r="DX37" s="244"/>
      <c r="DY37" s="244"/>
      <c r="DZ37" s="244"/>
      <c r="EA37" s="238"/>
      <c r="EB37" s="238"/>
      <c r="EC37" s="238"/>
      <c r="ED37" s="238"/>
      <c r="EE37" s="238"/>
      <c r="EF37" s="238"/>
      <c r="EG37" s="238"/>
      <c r="EH37" s="238"/>
      <c r="EI37" s="238"/>
      <c r="EJ37" s="238"/>
      <c r="EK37" s="238"/>
      <c r="EL37" s="238"/>
      <c r="EM37" s="238"/>
      <c r="EN37" s="238"/>
      <c r="EO37" s="238"/>
      <c r="EP37" s="238"/>
      <c r="EQ37" s="238"/>
      <c r="ER37" s="238"/>
      <c r="ES37" s="238"/>
      <c r="ET37" s="238"/>
      <c r="EU37" s="238"/>
      <c r="EV37" s="238"/>
      <c r="EW37" s="238"/>
      <c r="EX37" s="238"/>
      <c r="EY37" s="238"/>
      <c r="EZ37" s="238"/>
      <c r="FA37" s="238"/>
      <c r="FB37" s="238"/>
      <c r="FC37" s="238"/>
      <c r="FD37" s="238"/>
      <c r="FE37" s="238"/>
      <c r="FF37" s="238"/>
      <c r="FG37" s="238"/>
      <c r="FH37" s="238"/>
      <c r="FI37" s="238"/>
      <c r="FJ37" s="238"/>
      <c r="FK37" s="238"/>
      <c r="FL37" s="238"/>
      <c r="FM37" s="238"/>
      <c r="FN37" s="238"/>
      <c r="FO37" s="238"/>
      <c r="FP37" s="238"/>
      <c r="FQ37" s="238"/>
      <c r="FR37" s="238"/>
      <c r="FS37" s="238"/>
      <c r="FT37" s="238"/>
      <c r="FU37" s="238"/>
      <c r="FV37" s="238"/>
      <c r="FW37" s="238"/>
      <c r="FX37" s="238"/>
      <c r="FY37" s="238"/>
      <c r="FZ37" s="238"/>
      <c r="GA37" s="238"/>
      <c r="GB37" s="238"/>
      <c r="GC37" s="238"/>
      <c r="GD37" s="238"/>
      <c r="GE37" s="238"/>
      <c r="GF37" s="238"/>
      <c r="GG37" s="238"/>
      <c r="GH37" s="238"/>
      <c r="GI37" s="238"/>
      <c r="GJ37" s="238"/>
      <c r="GK37" s="238"/>
      <c r="GL37" s="238"/>
      <c r="GM37" s="238"/>
      <c r="GN37" s="238"/>
      <c r="GO37" s="238"/>
      <c r="GP37" s="238"/>
      <c r="GQ37" s="238"/>
      <c r="GR37" s="238"/>
      <c r="GS37" s="238"/>
      <c r="GT37" s="238"/>
      <c r="GU37" s="238"/>
      <c r="GV37" s="238"/>
      <c r="GW37" s="238"/>
      <c r="GX37" s="238"/>
      <c r="GY37" s="238"/>
      <c r="GZ37" s="238"/>
      <c r="HA37" s="238"/>
      <c r="HB37" s="238"/>
      <c r="HC37" s="238"/>
      <c r="HD37" s="238"/>
      <c r="HE37" s="238"/>
      <c r="HF37" s="238"/>
      <c r="HG37" s="238"/>
      <c r="HH37" s="238"/>
      <c r="HI37" s="238"/>
      <c r="HJ37" s="238"/>
      <c r="HK37" s="238"/>
    </row>
    <row r="38" spans="1:219" s="264" customFormat="1" ht="12.75" hidden="1" customHeight="1">
      <c r="A38" s="234">
        <f t="shared" si="8"/>
        <v>24</v>
      </c>
      <c r="B38" s="265">
        <v>43102</v>
      </c>
      <c r="C38" s="265">
        <v>43466</v>
      </c>
      <c r="D38" s="236" t="s">
        <v>120</v>
      </c>
      <c r="E38" s="237">
        <v>0.75</v>
      </c>
      <c r="F38" s="238">
        <v>12</v>
      </c>
      <c r="G38" s="239">
        <v>2204</v>
      </c>
      <c r="H38" s="267" t="s">
        <v>145</v>
      </c>
      <c r="I38" s="241">
        <v>75</v>
      </c>
      <c r="J38" s="242" t="s">
        <v>128</v>
      </c>
      <c r="K38" s="240" t="s">
        <v>123</v>
      </c>
      <c r="L38" s="266">
        <v>4339133</v>
      </c>
      <c r="M38" s="268">
        <v>240</v>
      </c>
      <c r="N38" s="245">
        <f t="shared" si="9"/>
        <v>20</v>
      </c>
      <c r="O38" s="246">
        <v>1</v>
      </c>
      <c r="P38" s="247">
        <v>31888.6</v>
      </c>
      <c r="Q38" s="248">
        <f t="shared" si="34"/>
        <v>132.86916666666667</v>
      </c>
      <c r="R38" s="249">
        <f t="shared" si="11"/>
        <v>43102</v>
      </c>
      <c r="S38" s="244"/>
      <c r="T38" s="244"/>
      <c r="U38" s="250">
        <f t="shared" si="12"/>
        <v>0</v>
      </c>
      <c r="V38" s="251">
        <v>24</v>
      </c>
      <c r="W38" s="252">
        <f t="shared" si="0"/>
        <v>4339133</v>
      </c>
      <c r="X38" s="253" t="str">
        <f t="shared" si="13"/>
        <v>305/18.06.18</v>
      </c>
      <c r="Y38" s="254">
        <f t="shared" si="33"/>
        <v>43102</v>
      </c>
      <c r="Z38" s="254">
        <f t="shared" si="33"/>
        <v>43466</v>
      </c>
      <c r="AA38" s="255"/>
      <c r="AB38" s="255">
        <f t="shared" si="15"/>
        <v>0</v>
      </c>
      <c r="AC38" s="256" t="str">
        <f t="shared" si="16"/>
        <v>Carlo Rossi Red Wine</v>
      </c>
      <c r="AD38" s="257">
        <f t="shared" si="16"/>
        <v>75</v>
      </c>
      <c r="AE38" s="258">
        <f t="shared" si="17"/>
        <v>132.86916666666667</v>
      </c>
      <c r="AF38" s="259">
        <f t="shared" si="18"/>
        <v>2204</v>
      </c>
      <c r="AG38" s="260">
        <f t="shared" si="1"/>
        <v>0</v>
      </c>
      <c r="AH38" s="261">
        <f t="shared" si="19"/>
        <v>0.5</v>
      </c>
      <c r="AI38" s="260">
        <f t="shared" si="20"/>
        <v>0</v>
      </c>
      <c r="AJ38" s="260">
        <v>0</v>
      </c>
      <c r="AK38" s="260">
        <v>0</v>
      </c>
      <c r="AL38" s="260">
        <v>0</v>
      </c>
      <c r="AM38" s="260"/>
      <c r="AN38" s="260">
        <f t="shared" si="21"/>
        <v>0</v>
      </c>
      <c r="AO38" s="260">
        <f t="shared" si="2"/>
        <v>1096</v>
      </c>
      <c r="AP38" s="260">
        <f t="shared" si="22"/>
        <v>0</v>
      </c>
      <c r="AQ38" s="260">
        <f t="shared" si="23"/>
        <v>0</v>
      </c>
      <c r="AR38" s="262">
        <f t="shared" si="3"/>
        <v>44287</v>
      </c>
      <c r="AS38" s="249">
        <f t="shared" si="24"/>
        <v>43191</v>
      </c>
      <c r="AT38" s="263">
        <f t="shared" si="4"/>
        <v>0</v>
      </c>
      <c r="AU38" s="263">
        <f t="shared" si="5"/>
        <v>0</v>
      </c>
      <c r="AV38" s="263">
        <f t="shared" si="25"/>
        <v>0</v>
      </c>
      <c r="AW38" s="242" t="str">
        <f t="shared" si="26"/>
        <v>12x75 CL</v>
      </c>
      <c r="AX38" s="242"/>
      <c r="AY38" s="263">
        <v>0.75</v>
      </c>
      <c r="AZ38" s="263">
        <f t="shared" si="27"/>
        <v>0</v>
      </c>
      <c r="CR38" s="246"/>
      <c r="CS38" s="262">
        <f t="shared" si="32"/>
        <v>43102</v>
      </c>
      <c r="CT38" s="262">
        <f t="shared" si="32"/>
        <v>43466</v>
      </c>
      <c r="CU38" s="246" t="str">
        <f t="shared" si="32"/>
        <v>305/18.06.18</v>
      </c>
      <c r="CV38" s="246" t="str">
        <f t="shared" si="28"/>
        <v>Carlo Rossi Red Wine</v>
      </c>
      <c r="CW38" s="246" t="str">
        <f t="shared" si="29"/>
        <v>12x75 CL</v>
      </c>
      <c r="CX38" s="244">
        <f t="shared" si="7"/>
        <v>240</v>
      </c>
      <c r="CY38" s="244"/>
      <c r="CZ38" s="244"/>
      <c r="DA38" s="244"/>
      <c r="DB38" s="244"/>
      <c r="DC38" s="244"/>
      <c r="DD38" s="244"/>
      <c r="DE38" s="244"/>
      <c r="DF38" s="244"/>
      <c r="DG38" s="244"/>
      <c r="DH38" s="244"/>
      <c r="DI38" s="244"/>
      <c r="DJ38" s="244"/>
      <c r="DK38" s="244"/>
      <c r="DL38" s="244"/>
      <c r="DM38" s="244"/>
      <c r="DN38" s="244"/>
      <c r="DO38" s="244"/>
      <c r="DP38" s="244"/>
      <c r="DQ38" s="244"/>
      <c r="DR38" s="244"/>
      <c r="DS38" s="244"/>
      <c r="DT38" s="244"/>
      <c r="DU38" s="244"/>
      <c r="DV38" s="244"/>
      <c r="DW38" s="244"/>
      <c r="DX38" s="244"/>
      <c r="DY38" s="244"/>
      <c r="DZ38" s="244"/>
      <c r="EA38" s="238"/>
      <c r="EB38" s="238"/>
      <c r="EC38" s="238"/>
      <c r="ED38" s="238"/>
      <c r="EE38" s="238"/>
      <c r="EF38" s="238"/>
      <c r="EG38" s="238"/>
      <c r="EH38" s="238"/>
      <c r="EI38" s="238"/>
      <c r="EJ38" s="238"/>
      <c r="EK38" s="238"/>
      <c r="EL38" s="238"/>
      <c r="EM38" s="238"/>
      <c r="EN38" s="238"/>
      <c r="EO38" s="238"/>
      <c r="EP38" s="238"/>
      <c r="EQ38" s="238"/>
      <c r="ER38" s="238"/>
      <c r="ES38" s="238"/>
      <c r="ET38" s="238"/>
      <c r="EU38" s="238"/>
      <c r="EV38" s="238"/>
      <c r="EW38" s="238"/>
      <c r="EX38" s="238"/>
      <c r="EY38" s="238"/>
      <c r="EZ38" s="238"/>
      <c r="FA38" s="238"/>
      <c r="FB38" s="238"/>
      <c r="FC38" s="238"/>
      <c r="FD38" s="238"/>
      <c r="FE38" s="238"/>
      <c r="FF38" s="238"/>
      <c r="FG38" s="238"/>
      <c r="FH38" s="238"/>
      <c r="FI38" s="238"/>
      <c r="FJ38" s="238"/>
      <c r="FK38" s="238"/>
      <c r="FL38" s="238"/>
      <c r="FM38" s="238"/>
      <c r="FN38" s="238"/>
      <c r="FO38" s="238"/>
      <c r="FP38" s="238"/>
      <c r="FQ38" s="238"/>
      <c r="FR38" s="238"/>
      <c r="FS38" s="238"/>
      <c r="FT38" s="238"/>
      <c r="FU38" s="238"/>
      <c r="FV38" s="238"/>
      <c r="FW38" s="238"/>
      <c r="FX38" s="238"/>
      <c r="FY38" s="238"/>
      <c r="FZ38" s="238"/>
      <c r="GA38" s="238"/>
      <c r="GB38" s="238"/>
      <c r="GC38" s="238"/>
      <c r="GD38" s="238"/>
      <c r="GE38" s="238"/>
      <c r="GF38" s="238"/>
      <c r="GG38" s="238"/>
      <c r="GH38" s="238"/>
      <c r="GI38" s="238"/>
      <c r="GJ38" s="238"/>
      <c r="GK38" s="238"/>
      <c r="GL38" s="238"/>
      <c r="GM38" s="238"/>
      <c r="GN38" s="238"/>
      <c r="GO38" s="238"/>
      <c r="GP38" s="238"/>
      <c r="GQ38" s="238"/>
      <c r="GR38" s="238"/>
      <c r="GS38" s="238"/>
      <c r="GT38" s="238"/>
      <c r="GU38" s="238"/>
      <c r="GV38" s="238"/>
      <c r="GW38" s="238"/>
      <c r="GX38" s="238"/>
      <c r="GY38" s="238"/>
      <c r="GZ38" s="238"/>
      <c r="HA38" s="238"/>
      <c r="HB38" s="238"/>
      <c r="HC38" s="238"/>
      <c r="HD38" s="238"/>
      <c r="HE38" s="238"/>
      <c r="HF38" s="238"/>
      <c r="HG38" s="238"/>
      <c r="HH38" s="238"/>
      <c r="HI38" s="238"/>
      <c r="HJ38" s="238"/>
      <c r="HK38" s="238"/>
    </row>
    <row r="39" spans="1:219" s="264" customFormat="1" ht="12.75" hidden="1" customHeight="1">
      <c r="A39" s="234">
        <f t="shared" si="8"/>
        <v>25</v>
      </c>
      <c r="B39" s="265">
        <v>43166</v>
      </c>
      <c r="C39" s="265">
        <f>B39+364</f>
        <v>43530</v>
      </c>
      <c r="D39" s="236" t="s">
        <v>120</v>
      </c>
      <c r="E39" s="237">
        <v>0.75</v>
      </c>
      <c r="F39" s="238">
        <v>12</v>
      </c>
      <c r="G39" s="239">
        <v>2204</v>
      </c>
      <c r="H39" s="267" t="s">
        <v>146</v>
      </c>
      <c r="I39" s="241">
        <v>75</v>
      </c>
      <c r="J39" s="242" t="s">
        <v>128</v>
      </c>
      <c r="K39" s="240" t="s">
        <v>123</v>
      </c>
      <c r="L39" s="266">
        <v>4972610</v>
      </c>
      <c r="M39" s="268">
        <v>600</v>
      </c>
      <c r="N39" s="245">
        <f t="shared" si="9"/>
        <v>50</v>
      </c>
      <c r="O39" s="246">
        <v>1</v>
      </c>
      <c r="P39" s="247">
        <v>94446</v>
      </c>
      <c r="Q39" s="248">
        <f t="shared" si="34"/>
        <v>157.41</v>
      </c>
      <c r="R39" s="249">
        <f t="shared" si="11"/>
        <v>43166</v>
      </c>
      <c r="S39" s="244"/>
      <c r="T39" s="244"/>
      <c r="U39" s="250">
        <f t="shared" si="12"/>
        <v>0</v>
      </c>
      <c r="V39" s="251">
        <v>25</v>
      </c>
      <c r="W39" s="252">
        <f t="shared" si="0"/>
        <v>4972610</v>
      </c>
      <c r="X39" s="253" t="str">
        <f t="shared" si="13"/>
        <v>305/18.06.18</v>
      </c>
      <c r="Y39" s="254">
        <f t="shared" si="33"/>
        <v>43166</v>
      </c>
      <c r="Z39" s="254">
        <f t="shared" si="33"/>
        <v>43530</v>
      </c>
      <c r="AA39" s="255"/>
      <c r="AB39" s="255">
        <f t="shared" si="15"/>
        <v>0</v>
      </c>
      <c r="AC39" s="256" t="str">
        <f t="shared" si="16"/>
        <v>Linderman Premium Sel Chardonnay 12/750 ml</v>
      </c>
      <c r="AD39" s="257">
        <f t="shared" si="16"/>
        <v>75</v>
      </c>
      <c r="AE39" s="258">
        <f t="shared" si="17"/>
        <v>157.41</v>
      </c>
      <c r="AF39" s="259">
        <f t="shared" si="18"/>
        <v>2204</v>
      </c>
      <c r="AG39" s="260">
        <f t="shared" si="1"/>
        <v>0</v>
      </c>
      <c r="AH39" s="261">
        <f t="shared" si="19"/>
        <v>0.5</v>
      </c>
      <c r="AI39" s="260">
        <f t="shared" si="20"/>
        <v>0</v>
      </c>
      <c r="AJ39" s="260">
        <v>0</v>
      </c>
      <c r="AK39" s="260">
        <v>0</v>
      </c>
      <c r="AL39" s="260">
        <v>0</v>
      </c>
      <c r="AM39" s="260"/>
      <c r="AN39" s="260">
        <f t="shared" si="21"/>
        <v>0</v>
      </c>
      <c r="AO39" s="260">
        <f t="shared" si="2"/>
        <v>1032</v>
      </c>
      <c r="AP39" s="260">
        <f t="shared" si="22"/>
        <v>0</v>
      </c>
      <c r="AQ39" s="260">
        <f t="shared" si="23"/>
        <v>0</v>
      </c>
      <c r="AR39" s="262">
        <f t="shared" si="3"/>
        <v>44287</v>
      </c>
      <c r="AS39" s="249">
        <f t="shared" si="24"/>
        <v>43255</v>
      </c>
      <c r="AT39" s="263">
        <f t="shared" si="4"/>
        <v>0</v>
      </c>
      <c r="AU39" s="263">
        <f t="shared" si="5"/>
        <v>0</v>
      </c>
      <c r="AV39" s="263">
        <f t="shared" si="25"/>
        <v>0</v>
      </c>
      <c r="AW39" s="242" t="str">
        <f t="shared" si="26"/>
        <v>12x75 CL</v>
      </c>
      <c r="AX39" s="242"/>
      <c r="AY39" s="263">
        <v>0.75</v>
      </c>
      <c r="AZ39" s="263">
        <f t="shared" si="27"/>
        <v>0</v>
      </c>
      <c r="CR39" s="246"/>
      <c r="CS39" s="262">
        <f t="shared" si="32"/>
        <v>43166</v>
      </c>
      <c r="CT39" s="262">
        <f t="shared" si="32"/>
        <v>43530</v>
      </c>
      <c r="CU39" s="246" t="str">
        <f t="shared" si="32"/>
        <v>305/18.06.18</v>
      </c>
      <c r="CV39" s="246" t="str">
        <f t="shared" si="28"/>
        <v>Linderman Premium Sel Chardonnay 12/750 ml</v>
      </c>
      <c r="CW39" s="246" t="str">
        <f t="shared" si="29"/>
        <v>12x75 CL</v>
      </c>
      <c r="CX39" s="244">
        <f t="shared" si="7"/>
        <v>600</v>
      </c>
      <c r="CY39" s="244"/>
      <c r="CZ39" s="244"/>
      <c r="DA39" s="244"/>
      <c r="DB39" s="244"/>
      <c r="DC39" s="244"/>
      <c r="DD39" s="244"/>
      <c r="DE39" s="244"/>
      <c r="DF39" s="244"/>
      <c r="DG39" s="244"/>
      <c r="DH39" s="244"/>
      <c r="DI39" s="244"/>
      <c r="DJ39" s="244"/>
      <c r="DK39" s="244"/>
      <c r="DL39" s="244"/>
      <c r="DM39" s="244"/>
      <c r="DN39" s="244"/>
      <c r="DO39" s="244"/>
      <c r="DP39" s="244"/>
      <c r="DQ39" s="244"/>
      <c r="DR39" s="244"/>
      <c r="DS39" s="244"/>
      <c r="DT39" s="244"/>
      <c r="DU39" s="244"/>
      <c r="DV39" s="244"/>
      <c r="DW39" s="244"/>
      <c r="DX39" s="244"/>
      <c r="DY39" s="244"/>
      <c r="DZ39" s="244"/>
      <c r="EA39" s="238"/>
      <c r="EB39" s="238"/>
      <c r="EC39" s="238"/>
      <c r="ED39" s="238"/>
      <c r="EE39" s="238"/>
      <c r="EF39" s="238"/>
      <c r="EG39" s="238"/>
      <c r="EH39" s="238"/>
      <c r="EI39" s="238"/>
      <c r="EJ39" s="238"/>
      <c r="EK39" s="238"/>
      <c r="EL39" s="238"/>
      <c r="EM39" s="238"/>
      <c r="EN39" s="238"/>
      <c r="EO39" s="238"/>
      <c r="EP39" s="238"/>
      <c r="EQ39" s="238"/>
      <c r="ER39" s="238"/>
      <c r="ES39" s="238"/>
      <c r="ET39" s="238"/>
      <c r="EU39" s="238"/>
      <c r="EV39" s="238"/>
      <c r="EW39" s="238"/>
      <c r="EX39" s="238"/>
      <c r="EY39" s="238"/>
      <c r="EZ39" s="238"/>
      <c r="FA39" s="238"/>
      <c r="FB39" s="238"/>
      <c r="FC39" s="238"/>
      <c r="FD39" s="238"/>
      <c r="FE39" s="238"/>
      <c r="FF39" s="238"/>
      <c r="FG39" s="238"/>
      <c r="FH39" s="238"/>
      <c r="FI39" s="238"/>
      <c r="FJ39" s="238"/>
      <c r="FK39" s="238"/>
      <c r="FL39" s="238"/>
      <c r="FM39" s="238"/>
      <c r="FN39" s="238"/>
      <c r="FO39" s="238"/>
      <c r="FP39" s="238"/>
      <c r="FQ39" s="238"/>
      <c r="FR39" s="238"/>
      <c r="FS39" s="238"/>
      <c r="FT39" s="238"/>
      <c r="FU39" s="238"/>
      <c r="FV39" s="238"/>
      <c r="FW39" s="238"/>
      <c r="FX39" s="238"/>
      <c r="FY39" s="238"/>
      <c r="FZ39" s="238"/>
      <c r="GA39" s="238"/>
      <c r="GB39" s="238"/>
      <c r="GC39" s="238"/>
      <c r="GD39" s="238"/>
      <c r="GE39" s="238"/>
      <c r="GF39" s="238"/>
      <c r="GG39" s="238"/>
      <c r="GH39" s="238"/>
      <c r="GI39" s="238"/>
      <c r="GJ39" s="238"/>
      <c r="GK39" s="238"/>
      <c r="GL39" s="238"/>
      <c r="GM39" s="238"/>
      <c r="GN39" s="238"/>
      <c r="GO39" s="238"/>
      <c r="GP39" s="238"/>
      <c r="GQ39" s="238"/>
      <c r="GR39" s="238"/>
      <c r="GS39" s="238"/>
      <c r="GT39" s="238"/>
      <c r="GU39" s="238"/>
      <c r="GV39" s="238"/>
      <c r="GW39" s="238"/>
      <c r="GX39" s="238"/>
      <c r="GY39" s="238"/>
      <c r="GZ39" s="238"/>
      <c r="HA39" s="238"/>
      <c r="HB39" s="238"/>
      <c r="HC39" s="238"/>
      <c r="HD39" s="238"/>
      <c r="HE39" s="238"/>
      <c r="HF39" s="238"/>
      <c r="HG39" s="238"/>
      <c r="HH39" s="238"/>
      <c r="HI39" s="238"/>
      <c r="HJ39" s="238"/>
      <c r="HK39" s="238"/>
    </row>
    <row r="40" spans="1:219" s="264" customFormat="1" ht="12.75" hidden="1" customHeight="1">
      <c r="A40" s="234">
        <f t="shared" si="8"/>
        <v>26</v>
      </c>
      <c r="B40" s="265">
        <v>43166</v>
      </c>
      <c r="C40" s="265">
        <f>B40+364</f>
        <v>43530</v>
      </c>
      <c r="D40" s="236" t="s">
        <v>120</v>
      </c>
      <c r="E40" s="237">
        <v>0.75</v>
      </c>
      <c r="F40" s="238">
        <v>12</v>
      </c>
      <c r="G40" s="239">
        <v>2204</v>
      </c>
      <c r="H40" s="267" t="s">
        <v>147</v>
      </c>
      <c r="I40" s="241">
        <v>75</v>
      </c>
      <c r="J40" s="242" t="s">
        <v>128</v>
      </c>
      <c r="K40" s="240" t="s">
        <v>123</v>
      </c>
      <c r="L40" s="266">
        <v>4972610</v>
      </c>
      <c r="M40" s="268">
        <v>600</v>
      </c>
      <c r="N40" s="245">
        <f t="shared" si="9"/>
        <v>50</v>
      </c>
      <c r="O40" s="246">
        <v>1</v>
      </c>
      <c r="P40" s="247">
        <v>94446</v>
      </c>
      <c r="Q40" s="248">
        <f t="shared" si="34"/>
        <v>157.41</v>
      </c>
      <c r="R40" s="249">
        <f t="shared" si="11"/>
        <v>43166</v>
      </c>
      <c r="S40" s="244"/>
      <c r="T40" s="244"/>
      <c r="U40" s="250">
        <f t="shared" si="12"/>
        <v>0</v>
      </c>
      <c r="V40" s="251">
        <v>26</v>
      </c>
      <c r="W40" s="252">
        <f t="shared" si="0"/>
        <v>4972610</v>
      </c>
      <c r="X40" s="253" t="str">
        <f t="shared" si="13"/>
        <v>305/18.06.18</v>
      </c>
      <c r="Y40" s="254">
        <f t="shared" si="33"/>
        <v>43166</v>
      </c>
      <c r="Z40" s="254">
        <f t="shared" si="33"/>
        <v>43530</v>
      </c>
      <c r="AA40" s="255"/>
      <c r="AB40" s="255">
        <f t="shared" si="15"/>
        <v>0</v>
      </c>
      <c r="AC40" s="256" t="str">
        <f t="shared" si="16"/>
        <v>Linderman Premium Sel Shiraz Cab 12/750 ml</v>
      </c>
      <c r="AD40" s="257">
        <f t="shared" si="16"/>
        <v>75</v>
      </c>
      <c r="AE40" s="258">
        <f t="shared" si="17"/>
        <v>157.41</v>
      </c>
      <c r="AF40" s="259">
        <f t="shared" si="18"/>
        <v>2204</v>
      </c>
      <c r="AG40" s="260">
        <f t="shared" si="1"/>
        <v>0</v>
      </c>
      <c r="AH40" s="261">
        <f t="shared" si="19"/>
        <v>0.5</v>
      </c>
      <c r="AI40" s="260">
        <f t="shared" si="20"/>
        <v>0</v>
      </c>
      <c r="AJ40" s="260">
        <v>0</v>
      </c>
      <c r="AK40" s="260">
        <v>0</v>
      </c>
      <c r="AL40" s="260">
        <v>0</v>
      </c>
      <c r="AM40" s="260"/>
      <c r="AN40" s="260">
        <f t="shared" si="21"/>
        <v>0</v>
      </c>
      <c r="AO40" s="260">
        <f t="shared" si="2"/>
        <v>1032</v>
      </c>
      <c r="AP40" s="260">
        <f t="shared" si="22"/>
        <v>0</v>
      </c>
      <c r="AQ40" s="260">
        <f t="shared" si="23"/>
        <v>0</v>
      </c>
      <c r="AR40" s="262">
        <f t="shared" si="3"/>
        <v>44287</v>
      </c>
      <c r="AS40" s="249">
        <f t="shared" si="24"/>
        <v>43255</v>
      </c>
      <c r="AT40" s="263">
        <f t="shared" si="4"/>
        <v>0</v>
      </c>
      <c r="AU40" s="263">
        <f t="shared" si="5"/>
        <v>0</v>
      </c>
      <c r="AV40" s="263">
        <f t="shared" si="25"/>
        <v>0</v>
      </c>
      <c r="AW40" s="242" t="str">
        <f t="shared" si="26"/>
        <v>12x75 CL</v>
      </c>
      <c r="AX40" s="242"/>
      <c r="AY40" s="263">
        <v>0.75</v>
      </c>
      <c r="AZ40" s="263">
        <f t="shared" si="27"/>
        <v>0</v>
      </c>
      <c r="CR40" s="246"/>
      <c r="CS40" s="262">
        <f t="shared" si="32"/>
        <v>43166</v>
      </c>
      <c r="CT40" s="262">
        <f t="shared" si="32"/>
        <v>43530</v>
      </c>
      <c r="CU40" s="246" t="str">
        <f t="shared" si="32"/>
        <v>305/18.06.18</v>
      </c>
      <c r="CV40" s="246" t="str">
        <f t="shared" si="28"/>
        <v>Linderman Premium Sel Shiraz Cab 12/750 ml</v>
      </c>
      <c r="CW40" s="246" t="str">
        <f t="shared" si="29"/>
        <v>12x75 CL</v>
      </c>
      <c r="CX40" s="244">
        <f t="shared" si="7"/>
        <v>600</v>
      </c>
      <c r="CY40" s="244"/>
      <c r="CZ40" s="244"/>
      <c r="DA40" s="244"/>
      <c r="DB40" s="244"/>
      <c r="DC40" s="244"/>
      <c r="DD40" s="244"/>
      <c r="DE40" s="244"/>
      <c r="DF40" s="244"/>
      <c r="DG40" s="244"/>
      <c r="DH40" s="244"/>
      <c r="DI40" s="244"/>
      <c r="DJ40" s="244"/>
      <c r="DK40" s="244"/>
      <c r="DL40" s="244"/>
      <c r="DM40" s="244"/>
      <c r="DN40" s="244"/>
      <c r="DO40" s="244"/>
      <c r="DP40" s="244"/>
      <c r="DQ40" s="244"/>
      <c r="DR40" s="244"/>
      <c r="DS40" s="244"/>
      <c r="DT40" s="244"/>
      <c r="DU40" s="244"/>
      <c r="DV40" s="244"/>
      <c r="DW40" s="244"/>
      <c r="DX40" s="244"/>
      <c r="DY40" s="244"/>
      <c r="DZ40" s="244"/>
      <c r="EA40" s="238"/>
      <c r="EB40" s="238"/>
      <c r="EC40" s="238"/>
      <c r="ED40" s="238"/>
      <c r="EE40" s="238"/>
      <c r="EF40" s="238"/>
      <c r="EG40" s="238"/>
      <c r="EH40" s="238"/>
      <c r="EI40" s="238"/>
      <c r="EJ40" s="238"/>
      <c r="EK40" s="238"/>
      <c r="EL40" s="238"/>
      <c r="EM40" s="238"/>
      <c r="EN40" s="238"/>
      <c r="EO40" s="238"/>
      <c r="EP40" s="238"/>
      <c r="EQ40" s="238"/>
      <c r="ER40" s="238"/>
      <c r="ES40" s="238"/>
      <c r="ET40" s="238"/>
      <c r="EU40" s="238"/>
      <c r="EV40" s="238"/>
      <c r="EW40" s="238"/>
      <c r="EX40" s="238"/>
      <c r="EY40" s="238"/>
      <c r="EZ40" s="238"/>
      <c r="FA40" s="238"/>
      <c r="FB40" s="238"/>
      <c r="FC40" s="238"/>
      <c r="FD40" s="238"/>
      <c r="FE40" s="238"/>
      <c r="FF40" s="238"/>
      <c r="FG40" s="238"/>
      <c r="FH40" s="238"/>
      <c r="FI40" s="238"/>
      <c r="FJ40" s="238"/>
      <c r="FK40" s="238"/>
      <c r="FL40" s="238"/>
      <c r="FM40" s="238"/>
      <c r="FN40" s="238"/>
      <c r="FO40" s="238"/>
      <c r="FP40" s="238"/>
      <c r="FQ40" s="238"/>
      <c r="FR40" s="238"/>
      <c r="FS40" s="238"/>
      <c r="FT40" s="238"/>
      <c r="FU40" s="238"/>
      <c r="FV40" s="238"/>
      <c r="FW40" s="238"/>
      <c r="FX40" s="238"/>
      <c r="FY40" s="238"/>
      <c r="FZ40" s="238"/>
      <c r="GA40" s="238"/>
      <c r="GB40" s="238"/>
      <c r="GC40" s="238"/>
      <c r="GD40" s="238"/>
      <c r="GE40" s="238"/>
      <c r="GF40" s="238"/>
      <c r="GG40" s="238"/>
      <c r="GH40" s="238"/>
      <c r="GI40" s="238"/>
      <c r="GJ40" s="238"/>
      <c r="GK40" s="238"/>
      <c r="GL40" s="238"/>
      <c r="GM40" s="238"/>
      <c r="GN40" s="238"/>
      <c r="GO40" s="238"/>
      <c r="GP40" s="238"/>
      <c r="GQ40" s="238"/>
      <c r="GR40" s="238"/>
      <c r="GS40" s="238"/>
      <c r="GT40" s="238"/>
      <c r="GU40" s="238"/>
      <c r="GV40" s="238"/>
      <c r="GW40" s="238"/>
      <c r="GX40" s="238"/>
      <c r="GY40" s="238"/>
      <c r="GZ40" s="238"/>
      <c r="HA40" s="238"/>
      <c r="HB40" s="238"/>
      <c r="HC40" s="238"/>
      <c r="HD40" s="238"/>
      <c r="HE40" s="238"/>
      <c r="HF40" s="238"/>
      <c r="HG40" s="238"/>
      <c r="HH40" s="238"/>
      <c r="HI40" s="238"/>
      <c r="HJ40" s="238"/>
      <c r="HK40" s="238"/>
    </row>
    <row r="41" spans="1:219" s="264" customFormat="1" ht="12.75" hidden="1" customHeight="1">
      <c r="A41" s="234">
        <f t="shared" si="8"/>
        <v>27</v>
      </c>
      <c r="B41" s="265">
        <v>43201</v>
      </c>
      <c r="C41" s="265">
        <v>43565</v>
      </c>
      <c r="D41" s="270" t="s">
        <v>148</v>
      </c>
      <c r="E41" s="237">
        <v>0.75</v>
      </c>
      <c r="F41" s="238">
        <v>12</v>
      </c>
      <c r="G41" s="239">
        <v>2208</v>
      </c>
      <c r="H41" s="267" t="s">
        <v>127</v>
      </c>
      <c r="I41" s="241">
        <v>75</v>
      </c>
      <c r="J41" s="242" t="s">
        <v>128</v>
      </c>
      <c r="K41" s="240" t="s">
        <v>123</v>
      </c>
      <c r="L41" s="266">
        <v>5832832</v>
      </c>
      <c r="M41" s="268">
        <v>1200</v>
      </c>
      <c r="N41" s="245">
        <f t="shared" si="9"/>
        <v>100</v>
      </c>
      <c r="O41" s="246">
        <v>1</v>
      </c>
      <c r="P41" s="247">
        <v>156960</v>
      </c>
      <c r="Q41" s="248">
        <f t="shared" si="34"/>
        <v>130.80000000000001</v>
      </c>
      <c r="R41" s="249">
        <f t="shared" si="11"/>
        <v>43201</v>
      </c>
      <c r="S41" s="244"/>
      <c r="T41" s="244">
        <v>0</v>
      </c>
      <c r="U41" s="250">
        <f t="shared" si="12"/>
        <v>0</v>
      </c>
      <c r="V41" s="251">
        <v>27</v>
      </c>
      <c r="W41" s="252">
        <f t="shared" si="0"/>
        <v>5832832</v>
      </c>
      <c r="X41" s="253" t="str">
        <f t="shared" si="13"/>
        <v>861/12.11.18</v>
      </c>
      <c r="Y41" s="254">
        <f t="shared" si="33"/>
        <v>43201</v>
      </c>
      <c r="Z41" s="254">
        <f t="shared" si="33"/>
        <v>43565</v>
      </c>
      <c r="AA41" s="255"/>
      <c r="AB41" s="255">
        <f t="shared" si="15"/>
        <v>0</v>
      </c>
      <c r="AC41" s="256" t="str">
        <f t="shared" si="16"/>
        <v>Tovaritch Premium Russian Vodka</v>
      </c>
      <c r="AD41" s="257">
        <f t="shared" si="16"/>
        <v>75</v>
      </c>
      <c r="AE41" s="258">
        <f t="shared" si="17"/>
        <v>130.80000000000001</v>
      </c>
      <c r="AF41" s="259">
        <f t="shared" si="18"/>
        <v>2208</v>
      </c>
      <c r="AG41" s="260">
        <f t="shared" si="1"/>
        <v>0</v>
      </c>
      <c r="AH41" s="261">
        <f t="shared" si="19"/>
        <v>0.5</v>
      </c>
      <c r="AI41" s="260">
        <f t="shared" si="20"/>
        <v>0</v>
      </c>
      <c r="AJ41" s="260">
        <v>0</v>
      </c>
      <c r="AK41" s="260">
        <v>0</v>
      </c>
      <c r="AL41" s="260">
        <v>0</v>
      </c>
      <c r="AM41" s="260"/>
      <c r="AN41" s="260">
        <f t="shared" si="21"/>
        <v>0</v>
      </c>
      <c r="AO41" s="260">
        <f t="shared" si="2"/>
        <v>997</v>
      </c>
      <c r="AP41" s="260">
        <f t="shared" si="22"/>
        <v>0</v>
      </c>
      <c r="AQ41" s="260">
        <f t="shared" si="23"/>
        <v>0</v>
      </c>
      <c r="AR41" s="262">
        <f t="shared" si="3"/>
        <v>44287</v>
      </c>
      <c r="AS41" s="249">
        <f t="shared" si="24"/>
        <v>43290</v>
      </c>
      <c r="AT41" s="263">
        <f t="shared" si="4"/>
        <v>0</v>
      </c>
      <c r="AU41" s="263">
        <f t="shared" si="5"/>
        <v>0</v>
      </c>
      <c r="AV41" s="263">
        <f t="shared" si="25"/>
        <v>0</v>
      </c>
      <c r="AW41" s="242" t="str">
        <f t="shared" si="26"/>
        <v>12x75 CL</v>
      </c>
      <c r="AX41" s="242"/>
      <c r="AY41" s="263">
        <v>0.75</v>
      </c>
      <c r="AZ41" s="263">
        <f t="shared" si="27"/>
        <v>0</v>
      </c>
      <c r="CR41" s="246"/>
      <c r="CS41" s="262">
        <f t="shared" si="32"/>
        <v>43201</v>
      </c>
      <c r="CT41" s="262">
        <f t="shared" si="32"/>
        <v>43565</v>
      </c>
      <c r="CU41" s="246" t="str">
        <f t="shared" si="32"/>
        <v>861/12.11.18</v>
      </c>
      <c r="CV41" s="246" t="str">
        <f t="shared" si="28"/>
        <v>Tovaritch Premium Russian Vodka</v>
      </c>
      <c r="CW41" s="246" t="str">
        <f t="shared" si="29"/>
        <v>12x75 CL</v>
      </c>
      <c r="CX41" s="244">
        <f t="shared" si="7"/>
        <v>1200</v>
      </c>
      <c r="CY41" s="244"/>
      <c r="CZ41" s="244"/>
      <c r="DA41" s="244"/>
      <c r="DB41" s="244"/>
      <c r="DC41" s="244"/>
      <c r="DD41" s="244"/>
      <c r="DE41" s="244"/>
      <c r="DF41" s="244"/>
      <c r="DG41" s="244"/>
      <c r="DH41" s="244"/>
      <c r="DI41" s="244"/>
      <c r="DJ41" s="244"/>
      <c r="DK41" s="244"/>
      <c r="DL41" s="244"/>
      <c r="DM41" s="244"/>
      <c r="DN41" s="244"/>
      <c r="DO41" s="244"/>
      <c r="DP41" s="244"/>
      <c r="DQ41" s="244"/>
      <c r="DR41" s="244"/>
      <c r="DS41" s="244"/>
      <c r="DT41" s="244"/>
      <c r="DU41" s="244"/>
      <c r="DV41" s="244"/>
      <c r="DW41" s="244"/>
      <c r="DX41" s="244"/>
      <c r="DY41" s="244"/>
      <c r="DZ41" s="244"/>
      <c r="EA41" s="238"/>
      <c r="EB41" s="238"/>
      <c r="EC41" s="238"/>
      <c r="ED41" s="238"/>
      <c r="EE41" s="238"/>
      <c r="EF41" s="238"/>
      <c r="EG41" s="238"/>
      <c r="EH41" s="238"/>
      <c r="EI41" s="238"/>
      <c r="EJ41" s="238"/>
      <c r="EK41" s="238"/>
      <c r="EL41" s="238"/>
      <c r="EM41" s="238"/>
      <c r="EN41" s="238"/>
      <c r="EO41" s="238"/>
      <c r="EP41" s="238"/>
      <c r="EQ41" s="238"/>
      <c r="ER41" s="238"/>
      <c r="ES41" s="238"/>
      <c r="ET41" s="238"/>
      <c r="EU41" s="238"/>
      <c r="EV41" s="238"/>
      <c r="EW41" s="238"/>
      <c r="EX41" s="238"/>
      <c r="EY41" s="238"/>
      <c r="EZ41" s="238"/>
      <c r="FA41" s="238"/>
      <c r="FB41" s="238"/>
      <c r="FC41" s="238"/>
      <c r="FD41" s="238"/>
      <c r="FE41" s="238"/>
      <c r="FF41" s="238"/>
      <c r="FG41" s="238"/>
      <c r="FH41" s="238"/>
      <c r="FI41" s="238"/>
      <c r="FJ41" s="238"/>
      <c r="FK41" s="238"/>
      <c r="FL41" s="238"/>
      <c r="FM41" s="238"/>
      <c r="FN41" s="238"/>
      <c r="FO41" s="238"/>
      <c r="FP41" s="238"/>
      <c r="FQ41" s="238"/>
      <c r="FR41" s="238"/>
      <c r="FS41" s="238"/>
      <c r="FT41" s="238"/>
      <c r="FU41" s="238"/>
      <c r="FV41" s="238"/>
      <c r="FW41" s="238"/>
      <c r="FX41" s="238"/>
      <c r="FY41" s="238"/>
      <c r="FZ41" s="238"/>
      <c r="GA41" s="238"/>
      <c r="GB41" s="238"/>
      <c r="GC41" s="238"/>
      <c r="GD41" s="238"/>
      <c r="GE41" s="238"/>
      <c r="GF41" s="238"/>
      <c r="GG41" s="238"/>
      <c r="GH41" s="238"/>
      <c r="GI41" s="238"/>
      <c r="GJ41" s="238"/>
      <c r="GK41" s="238"/>
      <c r="GL41" s="238"/>
      <c r="GM41" s="238"/>
      <c r="GN41" s="238"/>
      <c r="GO41" s="238"/>
      <c r="GP41" s="238"/>
      <c r="GQ41" s="238"/>
      <c r="GR41" s="238"/>
      <c r="GS41" s="238"/>
      <c r="GT41" s="238"/>
      <c r="GU41" s="238"/>
      <c r="GV41" s="238"/>
      <c r="GW41" s="238"/>
      <c r="GX41" s="238"/>
      <c r="GY41" s="238"/>
      <c r="GZ41" s="238"/>
      <c r="HA41" s="238"/>
      <c r="HB41" s="238"/>
      <c r="HC41" s="238"/>
      <c r="HD41" s="238"/>
      <c r="HE41" s="238"/>
      <c r="HF41" s="238"/>
      <c r="HG41" s="238"/>
      <c r="HH41" s="238"/>
      <c r="HI41" s="238"/>
      <c r="HJ41" s="238"/>
      <c r="HK41" s="238"/>
    </row>
    <row r="42" spans="1:219" s="264" customFormat="1" ht="12.75" hidden="1" customHeight="1">
      <c r="A42" s="234">
        <f t="shared" si="8"/>
        <v>28</v>
      </c>
      <c r="B42" s="265">
        <v>43334</v>
      </c>
      <c r="C42" s="265">
        <v>43698</v>
      </c>
      <c r="D42" s="270" t="s">
        <v>148</v>
      </c>
      <c r="E42" s="237">
        <v>0.35</v>
      </c>
      <c r="F42" s="238">
        <v>24</v>
      </c>
      <c r="G42" s="239">
        <v>2203</v>
      </c>
      <c r="H42" s="267" t="s">
        <v>149</v>
      </c>
      <c r="I42" s="241">
        <v>35</v>
      </c>
      <c r="J42" s="242" t="s">
        <v>144</v>
      </c>
      <c r="K42" s="240" t="s">
        <v>123</v>
      </c>
      <c r="L42" s="266">
        <v>7462724</v>
      </c>
      <c r="M42" s="268">
        <v>2400</v>
      </c>
      <c r="N42" s="245">
        <f t="shared" si="9"/>
        <v>100</v>
      </c>
      <c r="O42" s="246">
        <v>2</v>
      </c>
      <c r="P42" s="247">
        <v>61200</v>
      </c>
      <c r="Q42" s="248">
        <f t="shared" si="34"/>
        <v>25.5</v>
      </c>
      <c r="R42" s="249">
        <f t="shared" si="11"/>
        <v>43334</v>
      </c>
      <c r="S42" s="244"/>
      <c r="T42" s="244"/>
      <c r="U42" s="250">
        <f t="shared" si="12"/>
        <v>0</v>
      </c>
      <c r="V42" s="251">
        <v>28</v>
      </c>
      <c r="W42" s="252">
        <f t="shared" si="0"/>
        <v>7462724</v>
      </c>
      <c r="X42" s="253" t="str">
        <f t="shared" si="13"/>
        <v>861/12.11.18</v>
      </c>
      <c r="Y42" s="254">
        <f t="shared" si="33"/>
        <v>43334</v>
      </c>
      <c r="Z42" s="254">
        <f t="shared" si="33"/>
        <v>43698</v>
      </c>
      <c r="AA42" s="255"/>
      <c r="AB42" s="255">
        <f t="shared" si="15"/>
        <v>0</v>
      </c>
      <c r="AC42" s="256" t="str">
        <f t="shared" si="16"/>
        <v>Weidmann Pilsener Beer Bottle 24/330 ml</v>
      </c>
      <c r="AD42" s="257">
        <f t="shared" si="16"/>
        <v>35</v>
      </c>
      <c r="AE42" s="258">
        <f t="shared" si="17"/>
        <v>25.5</v>
      </c>
      <c r="AF42" s="259">
        <f t="shared" si="18"/>
        <v>2203</v>
      </c>
      <c r="AG42" s="260">
        <f t="shared" si="1"/>
        <v>0</v>
      </c>
      <c r="AH42" s="261">
        <f t="shared" si="19"/>
        <v>1</v>
      </c>
      <c r="AI42" s="260">
        <f t="shared" si="20"/>
        <v>0</v>
      </c>
      <c r="AJ42" s="260">
        <v>0</v>
      </c>
      <c r="AK42" s="260">
        <v>0</v>
      </c>
      <c r="AL42" s="260">
        <v>0</v>
      </c>
      <c r="AM42" s="260"/>
      <c r="AN42" s="260">
        <f t="shared" si="21"/>
        <v>0</v>
      </c>
      <c r="AO42" s="260">
        <f t="shared" si="2"/>
        <v>864</v>
      </c>
      <c r="AP42" s="260">
        <f t="shared" si="22"/>
        <v>0</v>
      </c>
      <c r="AQ42" s="260">
        <f t="shared" si="23"/>
        <v>0</v>
      </c>
      <c r="AR42" s="262">
        <f t="shared" si="3"/>
        <v>44287</v>
      </c>
      <c r="AS42" s="249">
        <f t="shared" si="24"/>
        <v>43423</v>
      </c>
      <c r="AT42" s="263">
        <f t="shared" si="4"/>
        <v>0</v>
      </c>
      <c r="AU42" s="263">
        <f t="shared" si="5"/>
        <v>0</v>
      </c>
      <c r="AV42" s="263">
        <f t="shared" si="25"/>
        <v>0</v>
      </c>
      <c r="AW42" s="242" t="str">
        <f t="shared" si="26"/>
        <v>24x35 CL</v>
      </c>
      <c r="AX42" s="242"/>
      <c r="AY42" s="263">
        <v>0.75</v>
      </c>
      <c r="AZ42" s="263">
        <f t="shared" si="27"/>
        <v>0</v>
      </c>
      <c r="CR42" s="246"/>
      <c r="CS42" s="262">
        <f t="shared" si="32"/>
        <v>43334</v>
      </c>
      <c r="CT42" s="262">
        <f t="shared" si="32"/>
        <v>43698</v>
      </c>
      <c r="CU42" s="246" t="str">
        <f t="shared" si="32"/>
        <v>861/12.11.18</v>
      </c>
      <c r="CV42" s="246" t="str">
        <f t="shared" si="28"/>
        <v>Weidmann Pilsener Beer Bottle 24/330 ml</v>
      </c>
      <c r="CW42" s="246" t="str">
        <f t="shared" si="29"/>
        <v>24x35 CL</v>
      </c>
      <c r="CX42" s="244">
        <f t="shared" si="7"/>
        <v>2400</v>
      </c>
      <c r="CY42" s="244"/>
      <c r="CZ42" s="244"/>
      <c r="DA42" s="244"/>
      <c r="DB42" s="244"/>
      <c r="DC42" s="244"/>
      <c r="DD42" s="244"/>
      <c r="DE42" s="244"/>
      <c r="DF42" s="244"/>
      <c r="DG42" s="244"/>
      <c r="DH42" s="244"/>
      <c r="DI42" s="244"/>
      <c r="DJ42" s="244"/>
      <c r="DK42" s="244"/>
      <c r="DL42" s="244"/>
      <c r="DM42" s="244"/>
      <c r="DN42" s="244"/>
      <c r="DO42" s="244"/>
      <c r="DP42" s="244"/>
      <c r="DQ42" s="244"/>
      <c r="DR42" s="244"/>
      <c r="DS42" s="244"/>
      <c r="DT42" s="244"/>
      <c r="DU42" s="244"/>
      <c r="DV42" s="244"/>
      <c r="DW42" s="244"/>
      <c r="DX42" s="244"/>
      <c r="DY42" s="244"/>
      <c r="DZ42" s="244"/>
      <c r="EA42" s="238"/>
      <c r="EB42" s="238"/>
      <c r="EC42" s="238"/>
      <c r="ED42" s="238"/>
      <c r="EE42" s="238"/>
      <c r="EF42" s="238"/>
      <c r="EG42" s="238"/>
      <c r="EH42" s="238"/>
      <c r="EI42" s="238"/>
      <c r="EJ42" s="238"/>
      <c r="EK42" s="238"/>
      <c r="EL42" s="238"/>
      <c r="EM42" s="238"/>
      <c r="EN42" s="238"/>
      <c r="EO42" s="238"/>
      <c r="EP42" s="238"/>
      <c r="EQ42" s="238"/>
      <c r="ER42" s="238"/>
      <c r="ES42" s="238"/>
      <c r="ET42" s="238"/>
      <c r="EU42" s="238"/>
      <c r="EV42" s="238"/>
      <c r="EW42" s="238"/>
      <c r="EX42" s="238"/>
      <c r="EY42" s="238"/>
      <c r="EZ42" s="238"/>
      <c r="FA42" s="238"/>
      <c r="FB42" s="238"/>
      <c r="FC42" s="238"/>
      <c r="FD42" s="238"/>
      <c r="FE42" s="238"/>
      <c r="FF42" s="238"/>
      <c r="FG42" s="238"/>
      <c r="FH42" s="238"/>
      <c r="FI42" s="238"/>
      <c r="FJ42" s="238"/>
      <c r="FK42" s="238"/>
      <c r="FL42" s="238"/>
      <c r="FM42" s="238"/>
      <c r="FN42" s="238"/>
      <c r="FO42" s="238"/>
      <c r="FP42" s="238"/>
      <c r="FQ42" s="238"/>
      <c r="FR42" s="238"/>
      <c r="FS42" s="238"/>
      <c r="FT42" s="238"/>
      <c r="FU42" s="238"/>
      <c r="FV42" s="238"/>
      <c r="FW42" s="238"/>
      <c r="FX42" s="238"/>
      <c r="FY42" s="238"/>
      <c r="FZ42" s="238"/>
      <c r="GA42" s="238"/>
      <c r="GB42" s="238"/>
      <c r="GC42" s="238"/>
      <c r="GD42" s="238"/>
      <c r="GE42" s="238"/>
      <c r="GF42" s="238"/>
      <c r="GG42" s="238"/>
      <c r="GH42" s="238"/>
      <c r="GI42" s="238"/>
      <c r="GJ42" s="238"/>
      <c r="GK42" s="238"/>
      <c r="GL42" s="238"/>
      <c r="GM42" s="238"/>
      <c r="GN42" s="238"/>
      <c r="GO42" s="238"/>
      <c r="GP42" s="238"/>
      <c r="GQ42" s="238"/>
      <c r="GR42" s="238"/>
      <c r="GS42" s="238"/>
      <c r="GT42" s="238"/>
      <c r="GU42" s="238"/>
      <c r="GV42" s="238"/>
      <c r="GW42" s="238"/>
      <c r="GX42" s="238"/>
      <c r="GY42" s="238"/>
      <c r="GZ42" s="238"/>
      <c r="HA42" s="238"/>
      <c r="HB42" s="238"/>
      <c r="HC42" s="238"/>
      <c r="HD42" s="238"/>
      <c r="HE42" s="238"/>
      <c r="HF42" s="238"/>
      <c r="HG42" s="238"/>
      <c r="HH42" s="238"/>
      <c r="HI42" s="238"/>
      <c r="HJ42" s="238"/>
      <c r="HK42" s="238"/>
    </row>
    <row r="43" spans="1:219" s="264" customFormat="1" ht="12.75" hidden="1" customHeight="1">
      <c r="A43" s="234">
        <f t="shared" si="8"/>
        <v>29</v>
      </c>
      <c r="B43" s="265">
        <v>43374</v>
      </c>
      <c r="C43" s="265">
        <v>43738</v>
      </c>
      <c r="D43" s="270" t="s">
        <v>148</v>
      </c>
      <c r="E43" s="237">
        <v>0.75</v>
      </c>
      <c r="F43" s="238">
        <v>6</v>
      </c>
      <c r="G43" s="239">
        <v>2208</v>
      </c>
      <c r="H43" s="267" t="s">
        <v>150</v>
      </c>
      <c r="I43" s="241">
        <v>75</v>
      </c>
      <c r="J43" s="242" t="s">
        <v>126</v>
      </c>
      <c r="K43" s="240" t="s">
        <v>123</v>
      </c>
      <c r="L43" s="266">
        <v>8077914</v>
      </c>
      <c r="M43" s="268">
        <v>300</v>
      </c>
      <c r="N43" s="245">
        <f t="shared" si="9"/>
        <v>50</v>
      </c>
      <c r="O43" s="246">
        <v>1</v>
      </c>
      <c r="P43" s="247">
        <v>114773.05</v>
      </c>
      <c r="Q43" s="248">
        <f t="shared" si="34"/>
        <v>382.57683333333335</v>
      </c>
      <c r="R43" s="249">
        <f t="shared" si="11"/>
        <v>43374</v>
      </c>
      <c r="S43" s="244"/>
      <c r="T43" s="244"/>
      <c r="U43" s="250">
        <f t="shared" si="12"/>
        <v>0</v>
      </c>
      <c r="V43" s="251">
        <v>29</v>
      </c>
      <c r="W43" s="252">
        <f t="shared" si="0"/>
        <v>8077914</v>
      </c>
      <c r="X43" s="253" t="str">
        <f t="shared" si="13"/>
        <v>861/12.11.18</v>
      </c>
      <c r="Y43" s="254">
        <f t="shared" si="33"/>
        <v>43374</v>
      </c>
      <c r="Z43" s="254">
        <f t="shared" si="33"/>
        <v>43738</v>
      </c>
      <c r="AA43" s="255"/>
      <c r="AB43" s="255">
        <f t="shared" si="15"/>
        <v>0</v>
      </c>
      <c r="AC43" s="256" t="str">
        <f t="shared" si="16"/>
        <v>Grey Goose Vodka</v>
      </c>
      <c r="AD43" s="257">
        <f t="shared" si="16"/>
        <v>75</v>
      </c>
      <c r="AE43" s="258">
        <f t="shared" si="17"/>
        <v>382.57683333333335</v>
      </c>
      <c r="AF43" s="259">
        <f t="shared" si="18"/>
        <v>2208</v>
      </c>
      <c r="AG43" s="260">
        <f t="shared" si="1"/>
        <v>0</v>
      </c>
      <c r="AH43" s="261">
        <f t="shared" si="19"/>
        <v>0.5</v>
      </c>
      <c r="AI43" s="260">
        <f t="shared" si="20"/>
        <v>0</v>
      </c>
      <c r="AJ43" s="260">
        <v>0</v>
      </c>
      <c r="AK43" s="260">
        <v>0</v>
      </c>
      <c r="AL43" s="260">
        <v>0</v>
      </c>
      <c r="AM43" s="260"/>
      <c r="AN43" s="260">
        <f t="shared" si="21"/>
        <v>0</v>
      </c>
      <c r="AO43" s="260">
        <f t="shared" si="2"/>
        <v>824</v>
      </c>
      <c r="AP43" s="260">
        <f t="shared" si="22"/>
        <v>0</v>
      </c>
      <c r="AQ43" s="260">
        <f t="shared" si="23"/>
        <v>0</v>
      </c>
      <c r="AR43" s="262">
        <f t="shared" si="3"/>
        <v>44287</v>
      </c>
      <c r="AS43" s="249">
        <f t="shared" si="24"/>
        <v>43463</v>
      </c>
      <c r="AT43" s="263">
        <f t="shared" si="4"/>
        <v>0</v>
      </c>
      <c r="AU43" s="263">
        <f t="shared" si="5"/>
        <v>0</v>
      </c>
      <c r="AV43" s="263">
        <f t="shared" si="25"/>
        <v>0</v>
      </c>
      <c r="AW43" s="242" t="str">
        <f t="shared" si="26"/>
        <v>6x75 CL</v>
      </c>
      <c r="AX43" s="242"/>
      <c r="AY43" s="263">
        <v>0.75</v>
      </c>
      <c r="AZ43" s="263">
        <f t="shared" si="27"/>
        <v>0</v>
      </c>
      <c r="CR43" s="246"/>
      <c r="CS43" s="262">
        <f t="shared" si="32"/>
        <v>43374</v>
      </c>
      <c r="CT43" s="262">
        <f t="shared" si="32"/>
        <v>43738</v>
      </c>
      <c r="CU43" s="246" t="str">
        <f t="shared" si="32"/>
        <v>861/12.11.18</v>
      </c>
      <c r="CV43" s="246" t="str">
        <f t="shared" si="28"/>
        <v>Grey Goose Vodka</v>
      </c>
      <c r="CW43" s="246" t="str">
        <f t="shared" si="29"/>
        <v>6x75 CL</v>
      </c>
      <c r="CX43" s="244">
        <f t="shared" si="7"/>
        <v>300</v>
      </c>
      <c r="CY43" s="244"/>
      <c r="CZ43" s="244"/>
      <c r="DA43" s="244"/>
      <c r="DB43" s="244"/>
      <c r="DC43" s="244"/>
      <c r="DD43" s="244"/>
      <c r="DE43" s="244"/>
      <c r="DF43" s="244"/>
      <c r="DG43" s="244"/>
      <c r="DH43" s="244"/>
      <c r="DI43" s="244"/>
      <c r="DJ43" s="244"/>
      <c r="DK43" s="244"/>
      <c r="DL43" s="244"/>
      <c r="DM43" s="244"/>
      <c r="DN43" s="244"/>
      <c r="DO43" s="244"/>
      <c r="DP43" s="244"/>
      <c r="DQ43" s="244"/>
      <c r="DR43" s="244"/>
      <c r="DS43" s="244"/>
      <c r="DT43" s="244"/>
      <c r="DU43" s="244"/>
      <c r="DV43" s="244"/>
      <c r="DW43" s="244"/>
      <c r="DX43" s="244"/>
      <c r="DY43" s="244"/>
      <c r="DZ43" s="244"/>
      <c r="EA43" s="238"/>
      <c r="EB43" s="238"/>
      <c r="EC43" s="238"/>
      <c r="ED43" s="238"/>
      <c r="EE43" s="238"/>
      <c r="EF43" s="238"/>
      <c r="EG43" s="238"/>
      <c r="EH43" s="238"/>
      <c r="EI43" s="238"/>
      <c r="EJ43" s="238"/>
      <c r="EK43" s="238"/>
      <c r="EL43" s="238"/>
      <c r="EM43" s="238"/>
      <c r="EN43" s="238"/>
      <c r="EO43" s="238"/>
      <c r="EP43" s="238"/>
      <c r="EQ43" s="238"/>
      <c r="ER43" s="238"/>
      <c r="ES43" s="238"/>
      <c r="ET43" s="238"/>
      <c r="EU43" s="238"/>
      <c r="EV43" s="238"/>
      <c r="EW43" s="238"/>
      <c r="EX43" s="238"/>
      <c r="EY43" s="238"/>
      <c r="EZ43" s="238"/>
      <c r="FA43" s="238"/>
      <c r="FB43" s="238"/>
      <c r="FC43" s="238"/>
      <c r="FD43" s="238"/>
      <c r="FE43" s="238"/>
      <c r="FF43" s="238"/>
      <c r="FG43" s="238"/>
      <c r="FH43" s="238"/>
      <c r="FI43" s="238"/>
      <c r="FJ43" s="238"/>
      <c r="FK43" s="238"/>
      <c r="FL43" s="238"/>
      <c r="FM43" s="238"/>
      <c r="FN43" s="238"/>
      <c r="FO43" s="238"/>
      <c r="FP43" s="238"/>
      <c r="FQ43" s="238"/>
      <c r="FR43" s="238"/>
      <c r="FS43" s="238"/>
      <c r="FT43" s="238"/>
      <c r="FU43" s="238"/>
      <c r="FV43" s="238"/>
      <c r="FW43" s="238"/>
      <c r="FX43" s="238"/>
      <c r="FY43" s="238"/>
      <c r="FZ43" s="238"/>
      <c r="GA43" s="238"/>
      <c r="GB43" s="238"/>
      <c r="GC43" s="238"/>
      <c r="GD43" s="238"/>
      <c r="GE43" s="238"/>
      <c r="GF43" s="238"/>
      <c r="GG43" s="238"/>
      <c r="GH43" s="238"/>
      <c r="GI43" s="238"/>
      <c r="GJ43" s="238"/>
      <c r="GK43" s="238"/>
      <c r="GL43" s="238"/>
      <c r="GM43" s="238"/>
      <c r="GN43" s="238"/>
      <c r="GO43" s="238"/>
      <c r="GP43" s="238"/>
      <c r="GQ43" s="238"/>
      <c r="GR43" s="238"/>
      <c r="GS43" s="238"/>
      <c r="GT43" s="238"/>
      <c r="GU43" s="238"/>
      <c r="GV43" s="238"/>
      <c r="GW43" s="238"/>
      <c r="GX43" s="238"/>
      <c r="GY43" s="238"/>
      <c r="GZ43" s="238"/>
      <c r="HA43" s="238"/>
      <c r="HB43" s="238"/>
      <c r="HC43" s="238"/>
      <c r="HD43" s="238"/>
      <c r="HE43" s="238"/>
      <c r="HF43" s="238"/>
      <c r="HG43" s="238"/>
      <c r="HH43" s="238"/>
      <c r="HI43" s="238"/>
      <c r="HJ43" s="238"/>
      <c r="HK43" s="238"/>
    </row>
    <row r="44" spans="1:219" s="264" customFormat="1" ht="12.75" hidden="1" customHeight="1">
      <c r="A44" s="234">
        <f t="shared" si="8"/>
        <v>30</v>
      </c>
      <c r="B44" s="265">
        <v>43374</v>
      </c>
      <c r="C44" s="265">
        <v>43738</v>
      </c>
      <c r="D44" s="270" t="s">
        <v>148</v>
      </c>
      <c r="E44" s="237">
        <v>0.75</v>
      </c>
      <c r="F44" s="238">
        <v>6</v>
      </c>
      <c r="G44" s="239">
        <v>2204</v>
      </c>
      <c r="H44" s="267" t="s">
        <v>145</v>
      </c>
      <c r="I44" s="241">
        <v>75</v>
      </c>
      <c r="J44" s="242" t="s">
        <v>126</v>
      </c>
      <c r="K44" s="240" t="s">
        <v>123</v>
      </c>
      <c r="L44" s="266">
        <v>8077914</v>
      </c>
      <c r="M44" s="268">
        <v>299</v>
      </c>
      <c r="N44" s="245">
        <f t="shared" si="9"/>
        <v>49.833333333333336</v>
      </c>
      <c r="O44" s="246">
        <v>1</v>
      </c>
      <c r="P44" s="247">
        <v>36314.43</v>
      </c>
      <c r="Q44" s="248">
        <f t="shared" si="34"/>
        <v>121.4529431438127</v>
      </c>
      <c r="R44" s="249">
        <f t="shared" si="11"/>
        <v>43374</v>
      </c>
      <c r="S44" s="244"/>
      <c r="T44" s="244"/>
      <c r="U44" s="250">
        <f t="shared" si="12"/>
        <v>0</v>
      </c>
      <c r="V44" s="251">
        <v>30</v>
      </c>
      <c r="W44" s="252">
        <f t="shared" si="0"/>
        <v>8077914</v>
      </c>
      <c r="X44" s="253" t="str">
        <f t="shared" si="13"/>
        <v>861/12.11.18</v>
      </c>
      <c r="Y44" s="254">
        <f t="shared" si="33"/>
        <v>43374</v>
      </c>
      <c r="Z44" s="254">
        <f t="shared" si="33"/>
        <v>43738</v>
      </c>
      <c r="AA44" s="255"/>
      <c r="AB44" s="255">
        <f t="shared" si="15"/>
        <v>0</v>
      </c>
      <c r="AC44" s="256" t="str">
        <f t="shared" si="16"/>
        <v>Carlo Rossi Red Wine</v>
      </c>
      <c r="AD44" s="257">
        <f t="shared" si="16"/>
        <v>75</v>
      </c>
      <c r="AE44" s="258">
        <f t="shared" si="17"/>
        <v>121.4529431438127</v>
      </c>
      <c r="AF44" s="259">
        <f t="shared" si="18"/>
        <v>2204</v>
      </c>
      <c r="AG44" s="260">
        <f t="shared" si="1"/>
        <v>0</v>
      </c>
      <c r="AH44" s="261">
        <f t="shared" si="19"/>
        <v>0.5</v>
      </c>
      <c r="AI44" s="260">
        <f t="shared" si="20"/>
        <v>0</v>
      </c>
      <c r="AJ44" s="260">
        <v>0</v>
      </c>
      <c r="AK44" s="260">
        <v>0</v>
      </c>
      <c r="AL44" s="260">
        <v>0</v>
      </c>
      <c r="AM44" s="260"/>
      <c r="AN44" s="260">
        <f t="shared" si="21"/>
        <v>0</v>
      </c>
      <c r="AO44" s="260">
        <f t="shared" si="2"/>
        <v>824</v>
      </c>
      <c r="AP44" s="260">
        <f t="shared" si="22"/>
        <v>0</v>
      </c>
      <c r="AQ44" s="260">
        <f t="shared" si="23"/>
        <v>0</v>
      </c>
      <c r="AR44" s="262">
        <f t="shared" si="3"/>
        <v>44287</v>
      </c>
      <c r="AS44" s="249">
        <f t="shared" si="24"/>
        <v>43463</v>
      </c>
      <c r="AT44" s="263">
        <f t="shared" si="4"/>
        <v>0</v>
      </c>
      <c r="AU44" s="263">
        <f t="shared" si="5"/>
        <v>0</v>
      </c>
      <c r="AV44" s="263">
        <f t="shared" si="25"/>
        <v>0</v>
      </c>
      <c r="AW44" s="242" t="str">
        <f t="shared" si="26"/>
        <v>6x75 CL</v>
      </c>
      <c r="AX44" s="242"/>
      <c r="AY44" s="263">
        <v>0.75</v>
      </c>
      <c r="AZ44" s="263">
        <f t="shared" si="27"/>
        <v>0</v>
      </c>
      <c r="CR44" s="246"/>
      <c r="CS44" s="262">
        <f t="shared" si="32"/>
        <v>43374</v>
      </c>
      <c r="CT44" s="262">
        <f t="shared" si="32"/>
        <v>43738</v>
      </c>
      <c r="CU44" s="246" t="str">
        <f t="shared" si="32"/>
        <v>861/12.11.18</v>
      </c>
      <c r="CV44" s="246" t="str">
        <f t="shared" si="28"/>
        <v>Carlo Rossi Red Wine</v>
      </c>
      <c r="CW44" s="246" t="str">
        <f t="shared" si="29"/>
        <v>6x75 CL</v>
      </c>
      <c r="CX44" s="244">
        <f t="shared" si="7"/>
        <v>299</v>
      </c>
      <c r="CY44" s="244"/>
      <c r="CZ44" s="244"/>
      <c r="DA44" s="244"/>
      <c r="DB44" s="244"/>
      <c r="DC44" s="244"/>
      <c r="DD44" s="244"/>
      <c r="DE44" s="244"/>
      <c r="DF44" s="244"/>
      <c r="DG44" s="244"/>
      <c r="DH44" s="244"/>
      <c r="DI44" s="244"/>
      <c r="DJ44" s="244"/>
      <c r="DK44" s="244"/>
      <c r="DL44" s="244"/>
      <c r="DM44" s="244"/>
      <c r="DN44" s="244"/>
      <c r="DO44" s="244"/>
      <c r="DP44" s="244"/>
      <c r="DQ44" s="244"/>
      <c r="DR44" s="244"/>
      <c r="DS44" s="244"/>
      <c r="DT44" s="244"/>
      <c r="DU44" s="244"/>
      <c r="DV44" s="244"/>
      <c r="DW44" s="244"/>
      <c r="DX44" s="244"/>
      <c r="DY44" s="244"/>
      <c r="DZ44" s="244"/>
      <c r="EA44" s="238"/>
      <c r="EB44" s="238"/>
      <c r="EC44" s="238"/>
      <c r="ED44" s="238"/>
      <c r="EE44" s="238"/>
      <c r="EF44" s="238"/>
      <c r="EG44" s="238"/>
      <c r="EH44" s="238"/>
      <c r="EI44" s="238"/>
      <c r="EJ44" s="238"/>
      <c r="EK44" s="238"/>
      <c r="EL44" s="238"/>
      <c r="EM44" s="238"/>
      <c r="EN44" s="238"/>
      <c r="EO44" s="238"/>
      <c r="EP44" s="238"/>
      <c r="EQ44" s="238"/>
      <c r="ER44" s="238"/>
      <c r="ES44" s="238"/>
      <c r="ET44" s="238"/>
      <c r="EU44" s="238"/>
      <c r="EV44" s="238"/>
      <c r="EW44" s="238"/>
      <c r="EX44" s="238"/>
      <c r="EY44" s="238"/>
      <c r="EZ44" s="238"/>
      <c r="FA44" s="238"/>
      <c r="FB44" s="238"/>
      <c r="FC44" s="238"/>
      <c r="FD44" s="238"/>
      <c r="FE44" s="238"/>
      <c r="FF44" s="238"/>
      <c r="FG44" s="238"/>
      <c r="FH44" s="238"/>
      <c r="FI44" s="238"/>
      <c r="FJ44" s="238"/>
      <c r="FK44" s="238"/>
      <c r="FL44" s="238"/>
      <c r="FM44" s="238"/>
      <c r="FN44" s="238"/>
      <c r="FO44" s="238"/>
      <c r="FP44" s="238"/>
      <c r="FQ44" s="238"/>
      <c r="FR44" s="238"/>
      <c r="FS44" s="238"/>
      <c r="FT44" s="238"/>
      <c r="FU44" s="238"/>
      <c r="FV44" s="238"/>
      <c r="FW44" s="238"/>
      <c r="FX44" s="238"/>
      <c r="FY44" s="238"/>
      <c r="FZ44" s="238"/>
      <c r="GA44" s="238"/>
      <c r="GB44" s="238"/>
      <c r="GC44" s="238"/>
      <c r="GD44" s="238"/>
      <c r="GE44" s="238"/>
      <c r="GF44" s="238"/>
      <c r="GG44" s="238"/>
      <c r="GH44" s="238"/>
      <c r="GI44" s="238"/>
      <c r="GJ44" s="238"/>
      <c r="GK44" s="238"/>
      <c r="GL44" s="238"/>
      <c r="GM44" s="238"/>
      <c r="GN44" s="238"/>
      <c r="GO44" s="238"/>
      <c r="GP44" s="238"/>
      <c r="GQ44" s="238"/>
      <c r="GR44" s="238"/>
      <c r="GS44" s="238"/>
      <c r="GT44" s="238"/>
      <c r="GU44" s="238"/>
      <c r="GV44" s="238"/>
      <c r="GW44" s="238"/>
      <c r="GX44" s="238"/>
      <c r="GY44" s="238"/>
      <c r="GZ44" s="238"/>
      <c r="HA44" s="238"/>
      <c r="HB44" s="238"/>
      <c r="HC44" s="238"/>
      <c r="HD44" s="238"/>
      <c r="HE44" s="238"/>
      <c r="HF44" s="238"/>
      <c r="HG44" s="238"/>
      <c r="HH44" s="238"/>
      <c r="HI44" s="238"/>
      <c r="HJ44" s="238"/>
      <c r="HK44" s="238"/>
    </row>
    <row r="45" spans="1:219" s="264" customFormat="1" ht="12.75" hidden="1" customHeight="1">
      <c r="A45" s="234">
        <f t="shared" si="8"/>
        <v>31</v>
      </c>
      <c r="B45" s="265">
        <v>43374</v>
      </c>
      <c r="C45" s="265">
        <v>43738</v>
      </c>
      <c r="D45" s="270" t="s">
        <v>148</v>
      </c>
      <c r="E45" s="237">
        <v>0.75</v>
      </c>
      <c r="F45" s="238">
        <v>6</v>
      </c>
      <c r="G45" s="239">
        <v>2204</v>
      </c>
      <c r="H45" s="267" t="s">
        <v>151</v>
      </c>
      <c r="I45" s="241">
        <v>75</v>
      </c>
      <c r="J45" s="242" t="s">
        <v>126</v>
      </c>
      <c r="K45" s="240" t="s">
        <v>123</v>
      </c>
      <c r="L45" s="266">
        <v>8077914</v>
      </c>
      <c r="M45" s="268">
        <v>300</v>
      </c>
      <c r="N45" s="245">
        <f t="shared" si="9"/>
        <v>50</v>
      </c>
      <c r="O45" s="246">
        <v>1</v>
      </c>
      <c r="P45" s="247">
        <v>36435.879999999997</v>
      </c>
      <c r="Q45" s="248">
        <f t="shared" si="34"/>
        <v>121.45293333333332</v>
      </c>
      <c r="R45" s="249">
        <f t="shared" si="11"/>
        <v>43374</v>
      </c>
      <c r="S45" s="244"/>
      <c r="T45" s="244"/>
      <c r="U45" s="250">
        <f t="shared" si="12"/>
        <v>0</v>
      </c>
      <c r="V45" s="251">
        <v>31</v>
      </c>
      <c r="W45" s="252">
        <f t="shared" si="0"/>
        <v>8077914</v>
      </c>
      <c r="X45" s="253" t="str">
        <f t="shared" si="13"/>
        <v>861/12.11.18</v>
      </c>
      <c r="Y45" s="254">
        <f t="shared" si="33"/>
        <v>43374</v>
      </c>
      <c r="Z45" s="254">
        <f t="shared" si="33"/>
        <v>43738</v>
      </c>
      <c r="AA45" s="255"/>
      <c r="AB45" s="255">
        <f t="shared" si="15"/>
        <v>0</v>
      </c>
      <c r="AC45" s="256" t="str">
        <f t="shared" si="16"/>
        <v>Carlo Rossi White Wine</v>
      </c>
      <c r="AD45" s="257">
        <f t="shared" si="16"/>
        <v>75</v>
      </c>
      <c r="AE45" s="258">
        <f t="shared" si="17"/>
        <v>121.45293333333332</v>
      </c>
      <c r="AF45" s="259">
        <f t="shared" si="18"/>
        <v>2204</v>
      </c>
      <c r="AG45" s="260">
        <f t="shared" si="1"/>
        <v>0</v>
      </c>
      <c r="AH45" s="261">
        <f t="shared" si="19"/>
        <v>0.5</v>
      </c>
      <c r="AI45" s="260">
        <f t="shared" si="20"/>
        <v>0</v>
      </c>
      <c r="AJ45" s="260">
        <v>0</v>
      </c>
      <c r="AK45" s="260">
        <v>0</v>
      </c>
      <c r="AL45" s="260">
        <v>0</v>
      </c>
      <c r="AM45" s="260"/>
      <c r="AN45" s="260">
        <f t="shared" si="21"/>
        <v>0</v>
      </c>
      <c r="AO45" s="260">
        <f t="shared" si="2"/>
        <v>824</v>
      </c>
      <c r="AP45" s="260">
        <f t="shared" si="22"/>
        <v>0</v>
      </c>
      <c r="AQ45" s="260">
        <f t="shared" si="23"/>
        <v>0</v>
      </c>
      <c r="AR45" s="262">
        <f t="shared" si="3"/>
        <v>44287</v>
      </c>
      <c r="AS45" s="249">
        <f t="shared" si="24"/>
        <v>43463</v>
      </c>
      <c r="AT45" s="263">
        <f t="shared" si="4"/>
        <v>0</v>
      </c>
      <c r="AU45" s="263">
        <f t="shared" si="5"/>
        <v>0</v>
      </c>
      <c r="AV45" s="263">
        <f t="shared" si="25"/>
        <v>0</v>
      </c>
      <c r="AW45" s="242" t="str">
        <f t="shared" si="26"/>
        <v>6x75 CL</v>
      </c>
      <c r="AX45" s="242"/>
      <c r="AY45" s="263">
        <v>0.75</v>
      </c>
      <c r="AZ45" s="263">
        <f t="shared" si="27"/>
        <v>0</v>
      </c>
      <c r="CR45" s="246"/>
      <c r="CS45" s="262">
        <f t="shared" si="32"/>
        <v>43374</v>
      </c>
      <c r="CT45" s="262">
        <f t="shared" si="32"/>
        <v>43738</v>
      </c>
      <c r="CU45" s="246" t="str">
        <f t="shared" si="32"/>
        <v>861/12.11.18</v>
      </c>
      <c r="CV45" s="246" t="str">
        <f t="shared" si="28"/>
        <v>Carlo Rossi White Wine</v>
      </c>
      <c r="CW45" s="246" t="str">
        <f t="shared" si="29"/>
        <v>6x75 CL</v>
      </c>
      <c r="CX45" s="244">
        <f t="shared" si="7"/>
        <v>300</v>
      </c>
      <c r="CY45" s="244"/>
      <c r="CZ45" s="244"/>
      <c r="DA45" s="244"/>
      <c r="DB45" s="244"/>
      <c r="DC45" s="244"/>
      <c r="DD45" s="244"/>
      <c r="DE45" s="244"/>
      <c r="DF45" s="244"/>
      <c r="DG45" s="244"/>
      <c r="DH45" s="244"/>
      <c r="DI45" s="244"/>
      <c r="DJ45" s="244"/>
      <c r="DK45" s="244"/>
      <c r="DL45" s="244"/>
      <c r="DM45" s="244"/>
      <c r="DN45" s="244"/>
      <c r="DO45" s="244"/>
      <c r="DP45" s="244"/>
      <c r="DQ45" s="244"/>
      <c r="DR45" s="244"/>
      <c r="DS45" s="244"/>
      <c r="DT45" s="244"/>
      <c r="DU45" s="244"/>
      <c r="DV45" s="244"/>
      <c r="DW45" s="244"/>
      <c r="DX45" s="244"/>
      <c r="DY45" s="244"/>
      <c r="DZ45" s="244"/>
      <c r="EA45" s="238"/>
      <c r="EB45" s="238"/>
      <c r="EC45" s="238"/>
      <c r="ED45" s="238"/>
      <c r="EE45" s="238"/>
      <c r="EF45" s="238"/>
      <c r="EG45" s="238"/>
      <c r="EH45" s="238"/>
      <c r="EI45" s="238"/>
      <c r="EJ45" s="238"/>
      <c r="EK45" s="238"/>
      <c r="EL45" s="238"/>
      <c r="EM45" s="238"/>
      <c r="EN45" s="238"/>
      <c r="EO45" s="238"/>
      <c r="EP45" s="238"/>
      <c r="EQ45" s="238"/>
      <c r="ER45" s="238"/>
      <c r="ES45" s="238"/>
      <c r="ET45" s="238"/>
      <c r="EU45" s="238"/>
      <c r="EV45" s="238"/>
      <c r="EW45" s="238"/>
      <c r="EX45" s="238"/>
      <c r="EY45" s="238"/>
      <c r="EZ45" s="238"/>
      <c r="FA45" s="238"/>
      <c r="FB45" s="238"/>
      <c r="FC45" s="238"/>
      <c r="FD45" s="238"/>
      <c r="FE45" s="238"/>
      <c r="FF45" s="238"/>
      <c r="FG45" s="238"/>
      <c r="FH45" s="238"/>
      <c r="FI45" s="238"/>
      <c r="FJ45" s="238"/>
      <c r="FK45" s="238"/>
      <c r="FL45" s="238"/>
      <c r="FM45" s="238"/>
      <c r="FN45" s="238"/>
      <c r="FO45" s="238"/>
      <c r="FP45" s="238"/>
      <c r="FQ45" s="238"/>
      <c r="FR45" s="238"/>
      <c r="FS45" s="238"/>
      <c r="FT45" s="238"/>
      <c r="FU45" s="238"/>
      <c r="FV45" s="238"/>
      <c r="FW45" s="238"/>
      <c r="FX45" s="238"/>
      <c r="FY45" s="238"/>
      <c r="FZ45" s="238"/>
      <c r="GA45" s="238"/>
      <c r="GB45" s="238"/>
      <c r="GC45" s="238"/>
      <c r="GD45" s="238"/>
      <c r="GE45" s="238"/>
      <c r="GF45" s="238"/>
      <c r="GG45" s="238"/>
      <c r="GH45" s="238"/>
      <c r="GI45" s="238"/>
      <c r="GJ45" s="238"/>
      <c r="GK45" s="238"/>
      <c r="GL45" s="238"/>
      <c r="GM45" s="238"/>
      <c r="GN45" s="238"/>
      <c r="GO45" s="238"/>
      <c r="GP45" s="238"/>
      <c r="GQ45" s="238"/>
      <c r="GR45" s="238"/>
      <c r="GS45" s="238"/>
      <c r="GT45" s="238"/>
      <c r="GU45" s="238"/>
      <c r="GV45" s="238"/>
      <c r="GW45" s="238"/>
      <c r="GX45" s="238"/>
      <c r="GY45" s="238"/>
      <c r="GZ45" s="238"/>
      <c r="HA45" s="238"/>
      <c r="HB45" s="238"/>
      <c r="HC45" s="238"/>
      <c r="HD45" s="238"/>
      <c r="HE45" s="238"/>
      <c r="HF45" s="238"/>
      <c r="HG45" s="238"/>
      <c r="HH45" s="238"/>
      <c r="HI45" s="238"/>
      <c r="HJ45" s="238"/>
      <c r="HK45" s="238"/>
    </row>
    <row r="46" spans="1:219" s="264" customFormat="1" ht="12.75" hidden="1" customHeight="1">
      <c r="A46" s="234">
        <f t="shared" si="8"/>
        <v>32</v>
      </c>
      <c r="B46" s="265">
        <v>43374</v>
      </c>
      <c r="C46" s="265">
        <v>43738</v>
      </c>
      <c r="D46" s="270" t="s">
        <v>148</v>
      </c>
      <c r="E46" s="237">
        <v>0.7</v>
      </c>
      <c r="F46" s="238">
        <v>12</v>
      </c>
      <c r="G46" s="239">
        <v>2208</v>
      </c>
      <c r="H46" s="267" t="s">
        <v>152</v>
      </c>
      <c r="I46" s="241">
        <v>70</v>
      </c>
      <c r="J46" s="242" t="s">
        <v>130</v>
      </c>
      <c r="K46" s="240" t="s">
        <v>123</v>
      </c>
      <c r="L46" s="266">
        <v>8077914</v>
      </c>
      <c r="M46" s="268">
        <v>300</v>
      </c>
      <c r="N46" s="245">
        <f t="shared" si="9"/>
        <v>25</v>
      </c>
      <c r="O46" s="246">
        <v>1</v>
      </c>
      <c r="P46" s="247">
        <v>100198.69</v>
      </c>
      <c r="Q46" s="248">
        <f t="shared" si="34"/>
        <v>333.99563333333333</v>
      </c>
      <c r="R46" s="249">
        <f t="shared" si="11"/>
        <v>43374</v>
      </c>
      <c r="S46" s="244"/>
      <c r="T46" s="244"/>
      <c r="U46" s="250">
        <f t="shared" si="12"/>
        <v>0</v>
      </c>
      <c r="V46" s="251">
        <v>32</v>
      </c>
      <c r="W46" s="252">
        <f t="shared" si="0"/>
        <v>8077914</v>
      </c>
      <c r="X46" s="253" t="str">
        <f t="shared" si="13"/>
        <v>861/12.11.18</v>
      </c>
      <c r="Y46" s="254">
        <f t="shared" si="33"/>
        <v>43374</v>
      </c>
      <c r="Z46" s="254">
        <f t="shared" si="33"/>
        <v>43738</v>
      </c>
      <c r="AA46" s="255"/>
      <c r="AB46" s="255">
        <f t="shared" si="15"/>
        <v>0</v>
      </c>
      <c r="AC46" s="256" t="str">
        <f t="shared" si="16"/>
        <v>Jagermiester Liquor 12/700 ml</v>
      </c>
      <c r="AD46" s="257">
        <f t="shared" si="16"/>
        <v>70</v>
      </c>
      <c r="AE46" s="258">
        <f t="shared" si="17"/>
        <v>333.99563333333333</v>
      </c>
      <c r="AF46" s="259">
        <f t="shared" si="18"/>
        <v>2208</v>
      </c>
      <c r="AG46" s="260">
        <f t="shared" si="1"/>
        <v>0</v>
      </c>
      <c r="AH46" s="261">
        <f t="shared" si="19"/>
        <v>0.5</v>
      </c>
      <c r="AI46" s="260">
        <f t="shared" si="20"/>
        <v>0</v>
      </c>
      <c r="AJ46" s="260">
        <v>0</v>
      </c>
      <c r="AK46" s="260">
        <v>0</v>
      </c>
      <c r="AL46" s="260">
        <v>0</v>
      </c>
      <c r="AM46" s="260"/>
      <c r="AN46" s="260">
        <f t="shared" si="21"/>
        <v>0</v>
      </c>
      <c r="AO46" s="260">
        <f t="shared" si="2"/>
        <v>824</v>
      </c>
      <c r="AP46" s="260">
        <f t="shared" si="22"/>
        <v>0</v>
      </c>
      <c r="AQ46" s="260">
        <f t="shared" si="23"/>
        <v>0</v>
      </c>
      <c r="AR46" s="262">
        <f t="shared" si="3"/>
        <v>44287</v>
      </c>
      <c r="AS46" s="249">
        <f t="shared" si="24"/>
        <v>43463</v>
      </c>
      <c r="AT46" s="263">
        <f t="shared" si="4"/>
        <v>0</v>
      </c>
      <c r="AU46" s="263">
        <f t="shared" si="5"/>
        <v>0</v>
      </c>
      <c r="AV46" s="263">
        <f t="shared" si="25"/>
        <v>0</v>
      </c>
      <c r="AW46" s="242" t="str">
        <f t="shared" si="26"/>
        <v>12x70 CL</v>
      </c>
      <c r="AX46" s="242"/>
      <c r="AY46" s="263">
        <v>0.75</v>
      </c>
      <c r="AZ46" s="263">
        <f t="shared" si="27"/>
        <v>0</v>
      </c>
      <c r="CR46" s="246"/>
      <c r="CS46" s="262">
        <f t="shared" si="32"/>
        <v>43374</v>
      </c>
      <c r="CT46" s="262">
        <f t="shared" si="32"/>
        <v>43738</v>
      </c>
      <c r="CU46" s="246" t="str">
        <f t="shared" si="32"/>
        <v>861/12.11.18</v>
      </c>
      <c r="CV46" s="246" t="str">
        <f t="shared" si="28"/>
        <v>Jagermiester Liquor 12/700 ml</v>
      </c>
      <c r="CW46" s="246" t="str">
        <f t="shared" si="29"/>
        <v>12x70 CL</v>
      </c>
      <c r="CX46" s="244">
        <f t="shared" si="7"/>
        <v>300</v>
      </c>
      <c r="CY46" s="244"/>
      <c r="CZ46" s="244"/>
      <c r="DA46" s="244"/>
      <c r="DB46" s="244"/>
      <c r="DC46" s="244"/>
      <c r="DD46" s="244"/>
      <c r="DE46" s="244"/>
      <c r="DF46" s="244"/>
      <c r="DG46" s="244"/>
      <c r="DH46" s="244"/>
      <c r="DI46" s="244"/>
      <c r="DJ46" s="244"/>
      <c r="DK46" s="244"/>
      <c r="DL46" s="244"/>
      <c r="DM46" s="244"/>
      <c r="DN46" s="244"/>
      <c r="DO46" s="244"/>
      <c r="DP46" s="244"/>
      <c r="DQ46" s="244"/>
      <c r="DR46" s="244"/>
      <c r="DS46" s="244"/>
      <c r="DT46" s="244"/>
      <c r="DU46" s="244"/>
      <c r="DV46" s="244"/>
      <c r="DW46" s="244"/>
      <c r="DX46" s="244"/>
      <c r="DY46" s="244"/>
      <c r="DZ46" s="244"/>
      <c r="EA46" s="238"/>
      <c r="EB46" s="238"/>
      <c r="EC46" s="238"/>
      <c r="ED46" s="238"/>
      <c r="EE46" s="238"/>
      <c r="EF46" s="238"/>
      <c r="EG46" s="238"/>
      <c r="EH46" s="238"/>
      <c r="EI46" s="238"/>
      <c r="EJ46" s="238"/>
      <c r="EK46" s="238"/>
      <c r="EL46" s="238"/>
      <c r="EM46" s="238"/>
      <c r="EN46" s="238"/>
      <c r="EO46" s="238"/>
      <c r="EP46" s="238"/>
      <c r="EQ46" s="238"/>
      <c r="ER46" s="238"/>
      <c r="ES46" s="238"/>
      <c r="ET46" s="238"/>
      <c r="EU46" s="238"/>
      <c r="EV46" s="238"/>
      <c r="EW46" s="238"/>
      <c r="EX46" s="238"/>
      <c r="EY46" s="238"/>
      <c r="EZ46" s="238"/>
      <c r="FA46" s="238"/>
      <c r="FB46" s="238"/>
      <c r="FC46" s="238"/>
      <c r="FD46" s="238"/>
      <c r="FE46" s="238"/>
      <c r="FF46" s="238"/>
      <c r="FG46" s="238"/>
      <c r="FH46" s="238"/>
      <c r="FI46" s="238"/>
      <c r="FJ46" s="238"/>
      <c r="FK46" s="238"/>
      <c r="FL46" s="238"/>
      <c r="FM46" s="238"/>
      <c r="FN46" s="238"/>
      <c r="FO46" s="238"/>
      <c r="FP46" s="238"/>
      <c r="FQ46" s="238"/>
      <c r="FR46" s="238"/>
      <c r="FS46" s="238"/>
      <c r="FT46" s="238"/>
      <c r="FU46" s="238"/>
      <c r="FV46" s="238"/>
      <c r="FW46" s="238"/>
      <c r="FX46" s="238"/>
      <c r="FY46" s="238"/>
      <c r="FZ46" s="238"/>
      <c r="GA46" s="238"/>
      <c r="GB46" s="238"/>
      <c r="GC46" s="238"/>
      <c r="GD46" s="238"/>
      <c r="GE46" s="238"/>
      <c r="GF46" s="238"/>
      <c r="GG46" s="238"/>
      <c r="GH46" s="238"/>
      <c r="GI46" s="238"/>
      <c r="GJ46" s="238"/>
      <c r="GK46" s="238"/>
      <c r="GL46" s="238"/>
      <c r="GM46" s="238"/>
      <c r="GN46" s="238"/>
      <c r="GO46" s="238"/>
      <c r="GP46" s="238"/>
      <c r="GQ46" s="238"/>
      <c r="GR46" s="238"/>
      <c r="GS46" s="238"/>
      <c r="GT46" s="238"/>
      <c r="GU46" s="238"/>
      <c r="GV46" s="238"/>
      <c r="GW46" s="238"/>
      <c r="GX46" s="238"/>
      <c r="GY46" s="238"/>
      <c r="GZ46" s="238"/>
      <c r="HA46" s="238"/>
      <c r="HB46" s="238"/>
      <c r="HC46" s="238"/>
      <c r="HD46" s="238"/>
      <c r="HE46" s="238"/>
      <c r="HF46" s="238"/>
      <c r="HG46" s="238"/>
      <c r="HH46" s="238"/>
      <c r="HI46" s="238"/>
      <c r="HJ46" s="238"/>
      <c r="HK46" s="238"/>
    </row>
    <row r="47" spans="1:219" s="264" customFormat="1" ht="12.75" hidden="1" customHeight="1">
      <c r="A47" s="234">
        <f t="shared" si="8"/>
        <v>33</v>
      </c>
      <c r="B47" s="265">
        <v>42997</v>
      </c>
      <c r="C47" s="265">
        <v>43718</v>
      </c>
      <c r="D47" s="270" t="s">
        <v>153</v>
      </c>
      <c r="E47" s="237">
        <v>0.75</v>
      </c>
      <c r="F47" s="238">
        <v>12</v>
      </c>
      <c r="G47" s="239">
        <v>2204</v>
      </c>
      <c r="H47" s="267" t="s">
        <v>154</v>
      </c>
      <c r="I47" s="241">
        <v>75</v>
      </c>
      <c r="J47" s="242" t="s">
        <v>128</v>
      </c>
      <c r="K47" s="240" t="s">
        <v>123</v>
      </c>
      <c r="L47" s="266">
        <v>3145614</v>
      </c>
      <c r="M47" s="268">
        <v>60</v>
      </c>
      <c r="N47" s="245">
        <f t="shared" si="9"/>
        <v>5</v>
      </c>
      <c r="O47" s="246">
        <v>1</v>
      </c>
      <c r="P47" s="247">
        <v>20070.37</v>
      </c>
      <c r="Q47" s="248">
        <f t="shared" si="34"/>
        <v>334.50616666666667</v>
      </c>
      <c r="R47" s="249">
        <f t="shared" si="11"/>
        <v>42997</v>
      </c>
      <c r="S47" s="244"/>
      <c r="T47" s="244">
        <v>0</v>
      </c>
      <c r="U47" s="250">
        <f t="shared" si="12"/>
        <v>0</v>
      </c>
      <c r="V47" s="251">
        <v>33</v>
      </c>
      <c r="W47" s="252">
        <f t="shared" si="0"/>
        <v>3145614</v>
      </c>
      <c r="X47" s="253" t="str">
        <f t="shared" si="13"/>
        <v>862/12.11.18</v>
      </c>
      <c r="Y47" s="254">
        <f t="shared" si="33"/>
        <v>42997</v>
      </c>
      <c r="Z47" s="254">
        <f t="shared" si="33"/>
        <v>43718</v>
      </c>
      <c r="AA47" s="255"/>
      <c r="AB47" s="255">
        <f t="shared" si="15"/>
        <v>0</v>
      </c>
      <c r="AC47" s="256" t="str">
        <f t="shared" si="16"/>
        <v>Bonacosta Vlpolicella Classico DOC 2016</v>
      </c>
      <c r="AD47" s="257">
        <f t="shared" si="16"/>
        <v>75</v>
      </c>
      <c r="AE47" s="258">
        <f t="shared" si="17"/>
        <v>334.50616666666667</v>
      </c>
      <c r="AF47" s="259">
        <f t="shared" si="18"/>
        <v>2204</v>
      </c>
      <c r="AG47" s="260">
        <f t="shared" si="1"/>
        <v>0</v>
      </c>
      <c r="AH47" s="261">
        <f t="shared" si="19"/>
        <v>0.5</v>
      </c>
      <c r="AI47" s="260">
        <f t="shared" si="20"/>
        <v>0</v>
      </c>
      <c r="AJ47" s="260">
        <v>0</v>
      </c>
      <c r="AK47" s="260">
        <v>0</v>
      </c>
      <c r="AL47" s="260">
        <v>0</v>
      </c>
      <c r="AM47" s="260"/>
      <c r="AN47" s="260">
        <f t="shared" si="21"/>
        <v>0</v>
      </c>
      <c r="AO47" s="260">
        <f t="shared" si="2"/>
        <v>1201</v>
      </c>
      <c r="AP47" s="260">
        <f t="shared" si="22"/>
        <v>0</v>
      </c>
      <c r="AQ47" s="260">
        <f t="shared" si="23"/>
        <v>0</v>
      </c>
      <c r="AR47" s="262">
        <f t="shared" si="3"/>
        <v>44287</v>
      </c>
      <c r="AS47" s="249">
        <f t="shared" si="24"/>
        <v>43086</v>
      </c>
      <c r="AT47" s="263">
        <f t="shared" si="4"/>
        <v>0</v>
      </c>
      <c r="AU47" s="263">
        <f t="shared" si="5"/>
        <v>0</v>
      </c>
      <c r="AV47" s="263">
        <f t="shared" si="25"/>
        <v>0</v>
      </c>
      <c r="AW47" s="242" t="str">
        <f t="shared" si="26"/>
        <v>12x75 CL</v>
      </c>
      <c r="AX47" s="242"/>
      <c r="AY47" s="263">
        <v>0.75</v>
      </c>
      <c r="AZ47" s="263">
        <f t="shared" si="27"/>
        <v>0</v>
      </c>
      <c r="CR47" s="246"/>
      <c r="CS47" s="262">
        <f t="shared" si="32"/>
        <v>42997</v>
      </c>
      <c r="CT47" s="262">
        <f t="shared" si="32"/>
        <v>43718</v>
      </c>
      <c r="CU47" s="246" t="str">
        <f t="shared" si="32"/>
        <v>862/12.11.18</v>
      </c>
      <c r="CV47" s="246" t="str">
        <f t="shared" si="28"/>
        <v>Bonacosta Vlpolicella Classico DOC 2016</v>
      </c>
      <c r="CW47" s="246" t="str">
        <f t="shared" si="29"/>
        <v>12x75 CL</v>
      </c>
      <c r="CX47" s="244">
        <f t="shared" si="7"/>
        <v>60</v>
      </c>
      <c r="CY47" s="244"/>
      <c r="CZ47" s="244"/>
      <c r="DA47" s="244"/>
      <c r="DB47" s="244"/>
      <c r="DC47" s="244"/>
      <c r="DD47" s="244"/>
      <c r="DE47" s="244"/>
      <c r="DF47" s="244"/>
      <c r="DG47" s="244"/>
      <c r="DH47" s="244"/>
      <c r="DI47" s="244"/>
      <c r="DJ47" s="244"/>
      <c r="DK47" s="244"/>
      <c r="DL47" s="244"/>
      <c r="DM47" s="244"/>
      <c r="DN47" s="244"/>
      <c r="DO47" s="244"/>
      <c r="DP47" s="244"/>
      <c r="DQ47" s="244"/>
      <c r="DR47" s="244"/>
      <c r="DS47" s="244"/>
      <c r="DT47" s="244"/>
      <c r="DU47" s="244"/>
      <c r="DV47" s="244"/>
      <c r="DW47" s="244"/>
      <c r="DX47" s="244"/>
      <c r="DY47" s="244"/>
      <c r="DZ47" s="244"/>
      <c r="EA47" s="238"/>
      <c r="EB47" s="238"/>
      <c r="EC47" s="238"/>
      <c r="ED47" s="238"/>
      <c r="EE47" s="238"/>
      <c r="EF47" s="238"/>
      <c r="EG47" s="238"/>
      <c r="EH47" s="238"/>
      <c r="EI47" s="238"/>
      <c r="EJ47" s="238"/>
      <c r="EK47" s="238"/>
      <c r="EL47" s="238"/>
      <c r="EM47" s="238"/>
      <c r="EN47" s="238"/>
      <c r="EO47" s="238"/>
      <c r="EP47" s="238"/>
      <c r="EQ47" s="238"/>
      <c r="ER47" s="238"/>
      <c r="ES47" s="238"/>
      <c r="ET47" s="238"/>
      <c r="EU47" s="238"/>
      <c r="EV47" s="238"/>
      <c r="EW47" s="238"/>
      <c r="EX47" s="238"/>
      <c r="EY47" s="238"/>
      <c r="EZ47" s="238"/>
      <c r="FA47" s="238"/>
      <c r="FB47" s="238"/>
      <c r="FC47" s="238"/>
      <c r="FD47" s="238"/>
      <c r="FE47" s="238"/>
      <c r="FF47" s="238"/>
      <c r="FG47" s="238"/>
      <c r="FH47" s="238"/>
      <c r="FI47" s="238"/>
      <c r="FJ47" s="238"/>
      <c r="FK47" s="238"/>
      <c r="FL47" s="238"/>
      <c r="FM47" s="238"/>
      <c r="FN47" s="238"/>
      <c r="FO47" s="238"/>
      <c r="FP47" s="238"/>
      <c r="FQ47" s="238"/>
      <c r="FR47" s="238"/>
      <c r="FS47" s="238"/>
      <c r="FT47" s="238"/>
      <c r="FU47" s="238"/>
      <c r="FV47" s="238"/>
      <c r="FW47" s="238"/>
      <c r="FX47" s="238"/>
      <c r="FY47" s="238"/>
      <c r="FZ47" s="238"/>
      <c r="GA47" s="238"/>
      <c r="GB47" s="238"/>
      <c r="GC47" s="238"/>
      <c r="GD47" s="238"/>
      <c r="GE47" s="238"/>
      <c r="GF47" s="238"/>
      <c r="GG47" s="238"/>
      <c r="GH47" s="238"/>
      <c r="GI47" s="238"/>
      <c r="GJ47" s="238"/>
      <c r="GK47" s="238"/>
      <c r="GL47" s="238"/>
      <c r="GM47" s="238"/>
      <c r="GN47" s="238"/>
      <c r="GO47" s="238"/>
      <c r="GP47" s="238"/>
      <c r="GQ47" s="238"/>
      <c r="GR47" s="238"/>
      <c r="GS47" s="238"/>
      <c r="GT47" s="238"/>
      <c r="GU47" s="238"/>
      <c r="GV47" s="238"/>
      <c r="GW47" s="238"/>
      <c r="GX47" s="238"/>
      <c r="GY47" s="238"/>
      <c r="GZ47" s="238"/>
      <c r="HA47" s="238"/>
      <c r="HB47" s="238"/>
      <c r="HC47" s="238"/>
      <c r="HD47" s="238"/>
      <c r="HE47" s="238"/>
      <c r="HF47" s="238"/>
      <c r="HG47" s="238"/>
      <c r="HH47" s="238"/>
      <c r="HI47" s="238"/>
      <c r="HJ47" s="238"/>
      <c r="HK47" s="238"/>
    </row>
    <row r="48" spans="1:219" s="264" customFormat="1" ht="12.75" hidden="1" customHeight="1">
      <c r="A48" s="234">
        <f t="shared" si="8"/>
        <v>34</v>
      </c>
      <c r="B48" s="265">
        <v>43055</v>
      </c>
      <c r="C48" s="265">
        <v>43419</v>
      </c>
      <c r="D48" s="270" t="s">
        <v>153</v>
      </c>
      <c r="E48" s="237">
        <v>0.75</v>
      </c>
      <c r="F48" s="238">
        <v>12</v>
      </c>
      <c r="G48" s="239">
        <v>2204</v>
      </c>
      <c r="H48" s="267" t="s">
        <v>155</v>
      </c>
      <c r="I48" s="241">
        <v>75</v>
      </c>
      <c r="J48" s="242" t="s">
        <v>128</v>
      </c>
      <c r="K48" s="240" t="s">
        <v>123</v>
      </c>
      <c r="L48" s="266">
        <v>3852802</v>
      </c>
      <c r="M48" s="268">
        <v>108</v>
      </c>
      <c r="N48" s="245">
        <f t="shared" si="9"/>
        <v>9</v>
      </c>
      <c r="O48" s="246">
        <v>1</v>
      </c>
      <c r="P48" s="247">
        <v>28220.3</v>
      </c>
      <c r="Q48" s="248">
        <f t="shared" si="34"/>
        <v>261.29907407407404</v>
      </c>
      <c r="R48" s="249">
        <f t="shared" si="11"/>
        <v>43055</v>
      </c>
      <c r="S48" s="244"/>
      <c r="T48" s="244"/>
      <c r="U48" s="250">
        <f t="shared" si="12"/>
        <v>0</v>
      </c>
      <c r="V48" s="251">
        <v>34</v>
      </c>
      <c r="W48" s="252">
        <f t="shared" si="0"/>
        <v>3852802</v>
      </c>
      <c r="X48" s="253" t="str">
        <f t="shared" si="13"/>
        <v>862/12.11.18</v>
      </c>
      <c r="Y48" s="254">
        <f t="shared" si="33"/>
        <v>43055</v>
      </c>
      <c r="Z48" s="254">
        <f t="shared" si="33"/>
        <v>43419</v>
      </c>
      <c r="AA48" s="255"/>
      <c r="AB48" s="255">
        <f t="shared" si="15"/>
        <v>0</v>
      </c>
      <c r="AC48" s="256" t="str">
        <f t="shared" si="16"/>
        <v>Santa Cristina Screw CAP 2015</v>
      </c>
      <c r="AD48" s="257">
        <f t="shared" si="16"/>
        <v>75</v>
      </c>
      <c r="AE48" s="258">
        <f t="shared" si="17"/>
        <v>261.29907407407404</v>
      </c>
      <c r="AF48" s="259">
        <f t="shared" si="18"/>
        <v>2204</v>
      </c>
      <c r="AG48" s="260">
        <f t="shared" si="1"/>
        <v>0</v>
      </c>
      <c r="AH48" s="261">
        <f t="shared" si="19"/>
        <v>0.5</v>
      </c>
      <c r="AI48" s="260">
        <f t="shared" si="20"/>
        <v>0</v>
      </c>
      <c r="AJ48" s="260">
        <v>0</v>
      </c>
      <c r="AK48" s="260">
        <v>0</v>
      </c>
      <c r="AL48" s="260">
        <v>0</v>
      </c>
      <c r="AM48" s="260"/>
      <c r="AN48" s="260">
        <f t="shared" si="21"/>
        <v>0</v>
      </c>
      <c r="AO48" s="260">
        <f t="shared" si="2"/>
        <v>1143</v>
      </c>
      <c r="AP48" s="260">
        <f t="shared" si="22"/>
        <v>0</v>
      </c>
      <c r="AQ48" s="260">
        <f t="shared" si="23"/>
        <v>0</v>
      </c>
      <c r="AR48" s="262">
        <f t="shared" si="3"/>
        <v>44287</v>
      </c>
      <c r="AS48" s="249">
        <f t="shared" si="24"/>
        <v>43144</v>
      </c>
      <c r="AT48" s="263">
        <f t="shared" si="4"/>
        <v>0</v>
      </c>
      <c r="AU48" s="263">
        <f t="shared" si="5"/>
        <v>0</v>
      </c>
      <c r="AV48" s="263">
        <f t="shared" si="25"/>
        <v>0</v>
      </c>
      <c r="AW48" s="242" t="str">
        <f t="shared" si="26"/>
        <v>12x75 CL</v>
      </c>
      <c r="AX48" s="242"/>
      <c r="AY48" s="263">
        <v>0.75</v>
      </c>
      <c r="AZ48" s="263">
        <f t="shared" si="27"/>
        <v>0</v>
      </c>
      <c r="CR48" s="246"/>
      <c r="CS48" s="262">
        <f t="shared" si="32"/>
        <v>43055</v>
      </c>
      <c r="CT48" s="262">
        <f t="shared" si="32"/>
        <v>43419</v>
      </c>
      <c r="CU48" s="246" t="str">
        <f t="shared" si="32"/>
        <v>862/12.11.18</v>
      </c>
      <c r="CV48" s="246" t="str">
        <f t="shared" si="28"/>
        <v>Santa Cristina Screw CAP 2015</v>
      </c>
      <c r="CW48" s="246" t="str">
        <f t="shared" si="29"/>
        <v>12x75 CL</v>
      </c>
      <c r="CX48" s="244">
        <f t="shared" si="7"/>
        <v>108</v>
      </c>
      <c r="CY48" s="244"/>
      <c r="CZ48" s="244"/>
      <c r="DA48" s="244"/>
      <c r="DB48" s="244"/>
      <c r="DC48" s="244"/>
      <c r="DD48" s="244"/>
      <c r="DE48" s="244"/>
      <c r="DF48" s="244"/>
      <c r="DG48" s="244"/>
      <c r="DH48" s="244"/>
      <c r="DI48" s="244"/>
      <c r="DJ48" s="244"/>
      <c r="DK48" s="244"/>
      <c r="DL48" s="244"/>
      <c r="DM48" s="244"/>
      <c r="DN48" s="244"/>
      <c r="DO48" s="244"/>
      <c r="DP48" s="244"/>
      <c r="DQ48" s="244"/>
      <c r="DR48" s="244"/>
      <c r="DS48" s="244"/>
      <c r="DT48" s="244"/>
      <c r="DU48" s="244"/>
      <c r="DV48" s="244"/>
      <c r="DW48" s="244"/>
      <c r="DX48" s="244"/>
      <c r="DY48" s="244"/>
      <c r="DZ48" s="244"/>
      <c r="EA48" s="238"/>
      <c r="EB48" s="238"/>
      <c r="EC48" s="238"/>
      <c r="ED48" s="238"/>
      <c r="EE48" s="238"/>
      <c r="EF48" s="238"/>
      <c r="EG48" s="238"/>
      <c r="EH48" s="238"/>
      <c r="EI48" s="238"/>
      <c r="EJ48" s="238"/>
      <c r="EK48" s="238"/>
      <c r="EL48" s="238"/>
      <c r="EM48" s="238"/>
      <c r="EN48" s="238"/>
      <c r="EO48" s="238"/>
      <c r="EP48" s="238"/>
      <c r="EQ48" s="238"/>
      <c r="ER48" s="238"/>
      <c r="ES48" s="238"/>
      <c r="ET48" s="238"/>
      <c r="EU48" s="238"/>
      <c r="EV48" s="238"/>
      <c r="EW48" s="238"/>
      <c r="EX48" s="238"/>
      <c r="EY48" s="238"/>
      <c r="EZ48" s="238"/>
      <c r="FA48" s="238"/>
      <c r="FB48" s="238"/>
      <c r="FC48" s="238"/>
      <c r="FD48" s="238"/>
      <c r="FE48" s="238"/>
      <c r="FF48" s="238"/>
      <c r="FG48" s="238"/>
      <c r="FH48" s="238"/>
      <c r="FI48" s="238"/>
      <c r="FJ48" s="238"/>
      <c r="FK48" s="238"/>
      <c r="FL48" s="238"/>
      <c r="FM48" s="238"/>
      <c r="FN48" s="238"/>
      <c r="FO48" s="238"/>
      <c r="FP48" s="238"/>
      <c r="FQ48" s="238"/>
      <c r="FR48" s="238"/>
      <c r="FS48" s="238"/>
      <c r="FT48" s="238"/>
      <c r="FU48" s="238"/>
      <c r="FV48" s="238"/>
      <c r="FW48" s="238"/>
      <c r="FX48" s="238"/>
      <c r="FY48" s="238"/>
      <c r="FZ48" s="238"/>
      <c r="GA48" s="238"/>
      <c r="GB48" s="238"/>
      <c r="GC48" s="238"/>
      <c r="GD48" s="238"/>
      <c r="GE48" s="238"/>
      <c r="GF48" s="238"/>
      <c r="GG48" s="238"/>
      <c r="GH48" s="238"/>
      <c r="GI48" s="238"/>
      <c r="GJ48" s="238"/>
      <c r="GK48" s="238"/>
      <c r="GL48" s="238"/>
      <c r="GM48" s="238"/>
      <c r="GN48" s="238"/>
      <c r="GO48" s="238"/>
      <c r="GP48" s="238"/>
      <c r="GQ48" s="238"/>
      <c r="GR48" s="238"/>
      <c r="GS48" s="238"/>
      <c r="GT48" s="238"/>
      <c r="GU48" s="238"/>
      <c r="GV48" s="238"/>
      <c r="GW48" s="238"/>
      <c r="GX48" s="238"/>
      <c r="GY48" s="238"/>
      <c r="GZ48" s="238"/>
      <c r="HA48" s="238"/>
      <c r="HB48" s="238"/>
      <c r="HC48" s="238"/>
      <c r="HD48" s="238"/>
      <c r="HE48" s="238"/>
      <c r="HF48" s="238"/>
      <c r="HG48" s="238"/>
      <c r="HH48" s="238"/>
      <c r="HI48" s="238"/>
      <c r="HJ48" s="238"/>
      <c r="HK48" s="238"/>
    </row>
    <row r="49" spans="1:219" s="264" customFormat="1" ht="12.75" hidden="1" customHeight="1">
      <c r="A49" s="234">
        <f t="shared" si="8"/>
        <v>35</v>
      </c>
      <c r="B49" s="265">
        <v>42999</v>
      </c>
      <c r="C49" s="265">
        <v>43718</v>
      </c>
      <c r="D49" s="270" t="s">
        <v>153</v>
      </c>
      <c r="E49" s="237">
        <v>0.75</v>
      </c>
      <c r="F49" s="238">
        <v>6</v>
      </c>
      <c r="G49" s="239">
        <v>2204</v>
      </c>
      <c r="H49" s="267" t="s">
        <v>156</v>
      </c>
      <c r="I49" s="241">
        <v>75</v>
      </c>
      <c r="J49" s="242" t="s">
        <v>126</v>
      </c>
      <c r="K49" s="240" t="s">
        <v>123</v>
      </c>
      <c r="L49" s="266">
        <v>3222922</v>
      </c>
      <c r="M49" s="268">
        <v>300</v>
      </c>
      <c r="N49" s="245">
        <f t="shared" si="9"/>
        <v>50</v>
      </c>
      <c r="O49" s="246">
        <v>1</v>
      </c>
      <c r="P49" s="247">
        <v>61734</v>
      </c>
      <c r="Q49" s="248">
        <f t="shared" si="34"/>
        <v>205.78</v>
      </c>
      <c r="R49" s="249">
        <f t="shared" si="11"/>
        <v>42999</v>
      </c>
      <c r="S49" s="244">
        <v>0</v>
      </c>
      <c r="T49" s="244"/>
      <c r="U49" s="250">
        <f t="shared" si="12"/>
        <v>0</v>
      </c>
      <c r="V49" s="251">
        <v>35</v>
      </c>
      <c r="W49" s="252">
        <f t="shared" si="0"/>
        <v>3222922</v>
      </c>
      <c r="X49" s="253" t="str">
        <f t="shared" si="13"/>
        <v>862/12.11.18</v>
      </c>
      <c r="Y49" s="254">
        <f t="shared" si="33"/>
        <v>42999</v>
      </c>
      <c r="Z49" s="254">
        <f t="shared" si="33"/>
        <v>43718</v>
      </c>
      <c r="AA49" s="255"/>
      <c r="AB49" s="255">
        <f t="shared" si="15"/>
        <v>0</v>
      </c>
      <c r="AC49" s="256" t="str">
        <f t="shared" si="16"/>
        <v>Santero ICE Moscato DRY Spumante Blanco</v>
      </c>
      <c r="AD49" s="257">
        <f t="shared" si="16"/>
        <v>75</v>
      </c>
      <c r="AE49" s="258">
        <f t="shared" si="17"/>
        <v>205.78</v>
      </c>
      <c r="AF49" s="259">
        <f t="shared" si="18"/>
        <v>2204</v>
      </c>
      <c r="AG49" s="260">
        <f t="shared" si="1"/>
        <v>0</v>
      </c>
      <c r="AH49" s="261">
        <f t="shared" si="19"/>
        <v>0.5</v>
      </c>
      <c r="AI49" s="260">
        <f t="shared" si="20"/>
        <v>0</v>
      </c>
      <c r="AJ49" s="260">
        <v>0</v>
      </c>
      <c r="AK49" s="260">
        <v>0</v>
      </c>
      <c r="AL49" s="260">
        <v>0</v>
      </c>
      <c r="AM49" s="260"/>
      <c r="AN49" s="260">
        <f t="shared" si="21"/>
        <v>0</v>
      </c>
      <c r="AO49" s="260">
        <f t="shared" si="2"/>
        <v>1199</v>
      </c>
      <c r="AP49" s="260">
        <f t="shared" si="22"/>
        <v>0</v>
      </c>
      <c r="AQ49" s="260">
        <f t="shared" si="23"/>
        <v>0</v>
      </c>
      <c r="AR49" s="262">
        <f t="shared" si="3"/>
        <v>44287</v>
      </c>
      <c r="AS49" s="249">
        <f t="shared" si="24"/>
        <v>43088</v>
      </c>
      <c r="AT49" s="263">
        <f t="shared" si="4"/>
        <v>0</v>
      </c>
      <c r="AU49" s="263">
        <f t="shared" si="5"/>
        <v>0</v>
      </c>
      <c r="AV49" s="263">
        <f t="shared" si="25"/>
        <v>0</v>
      </c>
      <c r="AW49" s="242" t="str">
        <f t="shared" si="26"/>
        <v>6x75 CL</v>
      </c>
      <c r="AX49" s="242"/>
      <c r="AY49" s="263">
        <v>0.75</v>
      </c>
      <c r="AZ49" s="263">
        <f t="shared" si="27"/>
        <v>0</v>
      </c>
      <c r="CR49" s="246"/>
      <c r="CS49" s="262">
        <f t="shared" si="32"/>
        <v>42999</v>
      </c>
      <c r="CT49" s="262">
        <f t="shared" si="32"/>
        <v>43718</v>
      </c>
      <c r="CU49" s="246" t="str">
        <f t="shared" si="32"/>
        <v>862/12.11.18</v>
      </c>
      <c r="CV49" s="246" t="str">
        <f t="shared" si="28"/>
        <v>Santero ICE Moscato DRY Spumante Blanco</v>
      </c>
      <c r="CW49" s="246" t="str">
        <f t="shared" si="29"/>
        <v>6x75 CL</v>
      </c>
      <c r="CX49" s="244">
        <f t="shared" si="7"/>
        <v>300</v>
      </c>
      <c r="CY49" s="244">
        <v>0</v>
      </c>
      <c r="CZ49" s="244">
        <v>0</v>
      </c>
      <c r="DA49" s="244"/>
      <c r="DB49" s="244"/>
      <c r="DC49" s="244"/>
      <c r="DD49" s="244"/>
      <c r="DE49" s="244"/>
      <c r="DF49" s="244"/>
      <c r="DG49" s="244"/>
      <c r="DH49" s="244"/>
      <c r="DI49" s="244"/>
      <c r="DJ49" s="244"/>
      <c r="DK49" s="244"/>
      <c r="DL49" s="244"/>
      <c r="DM49" s="244"/>
      <c r="DN49" s="244"/>
      <c r="DO49" s="244"/>
      <c r="DP49" s="244"/>
      <c r="DQ49" s="244"/>
      <c r="DR49" s="244"/>
      <c r="DS49" s="244"/>
      <c r="DT49" s="244"/>
      <c r="DU49" s="244"/>
      <c r="DV49" s="244"/>
      <c r="DW49" s="244"/>
      <c r="DX49" s="244"/>
      <c r="DY49" s="244"/>
      <c r="DZ49" s="244"/>
      <c r="EA49" s="238"/>
      <c r="EB49" s="238"/>
      <c r="EC49" s="238"/>
      <c r="ED49" s="238"/>
      <c r="EE49" s="238"/>
      <c r="EF49" s="238"/>
      <c r="EG49" s="238"/>
      <c r="EH49" s="238"/>
      <c r="EI49" s="238"/>
      <c r="EJ49" s="238"/>
      <c r="EK49" s="238"/>
      <c r="EL49" s="238"/>
      <c r="EM49" s="238"/>
      <c r="EN49" s="238"/>
      <c r="EO49" s="238"/>
      <c r="EP49" s="238"/>
      <c r="EQ49" s="238"/>
      <c r="ER49" s="238"/>
      <c r="ES49" s="238"/>
      <c r="ET49" s="238"/>
      <c r="EU49" s="238"/>
      <c r="EV49" s="238"/>
      <c r="EW49" s="238"/>
      <c r="EX49" s="238"/>
      <c r="EY49" s="238"/>
      <c r="EZ49" s="238"/>
      <c r="FA49" s="238"/>
      <c r="FB49" s="238"/>
      <c r="FC49" s="238"/>
      <c r="FD49" s="238"/>
      <c r="FE49" s="238"/>
      <c r="FF49" s="238"/>
      <c r="FG49" s="238"/>
      <c r="FH49" s="238"/>
      <c r="FI49" s="238"/>
      <c r="FJ49" s="238"/>
      <c r="FK49" s="238"/>
      <c r="FL49" s="238"/>
      <c r="FM49" s="238"/>
      <c r="FN49" s="238"/>
      <c r="FO49" s="238"/>
      <c r="FP49" s="238"/>
      <c r="FQ49" s="238"/>
      <c r="FR49" s="238"/>
      <c r="FS49" s="238"/>
      <c r="FT49" s="238"/>
      <c r="FU49" s="238"/>
      <c r="FV49" s="238"/>
      <c r="FW49" s="238"/>
      <c r="FX49" s="238"/>
      <c r="FY49" s="238"/>
      <c r="FZ49" s="238"/>
      <c r="GA49" s="238"/>
      <c r="GB49" s="238"/>
      <c r="GC49" s="238"/>
      <c r="GD49" s="238"/>
      <c r="GE49" s="238"/>
      <c r="GF49" s="238"/>
      <c r="GG49" s="238"/>
      <c r="GH49" s="238"/>
      <c r="GI49" s="238"/>
      <c r="GJ49" s="238"/>
      <c r="GK49" s="238"/>
      <c r="GL49" s="238"/>
      <c r="GM49" s="238"/>
      <c r="GN49" s="238"/>
      <c r="GO49" s="238"/>
      <c r="GP49" s="238"/>
      <c r="GQ49" s="238"/>
      <c r="GR49" s="238"/>
      <c r="GS49" s="238"/>
      <c r="GT49" s="238"/>
      <c r="GU49" s="238"/>
      <c r="GV49" s="238"/>
      <c r="GW49" s="238"/>
      <c r="GX49" s="238"/>
      <c r="GY49" s="238"/>
      <c r="GZ49" s="238"/>
      <c r="HA49" s="238"/>
      <c r="HB49" s="238"/>
      <c r="HC49" s="238"/>
      <c r="HD49" s="238"/>
      <c r="HE49" s="238"/>
      <c r="HF49" s="238"/>
      <c r="HG49" s="238"/>
      <c r="HH49" s="238"/>
      <c r="HI49" s="238"/>
      <c r="HJ49" s="238"/>
      <c r="HK49" s="238"/>
    </row>
    <row r="50" spans="1:219" s="264" customFormat="1" ht="12.75" hidden="1" customHeight="1">
      <c r="A50" s="234">
        <f t="shared" si="8"/>
        <v>36</v>
      </c>
      <c r="B50" s="265">
        <v>42999</v>
      </c>
      <c r="C50" s="265">
        <v>43718</v>
      </c>
      <c r="D50" s="270" t="s">
        <v>153</v>
      </c>
      <c r="E50" s="237">
        <v>0.75</v>
      </c>
      <c r="F50" s="238">
        <v>6</v>
      </c>
      <c r="G50" s="239">
        <v>2204</v>
      </c>
      <c r="H50" s="267" t="s">
        <v>157</v>
      </c>
      <c r="I50" s="241">
        <v>75</v>
      </c>
      <c r="J50" s="242" t="s">
        <v>126</v>
      </c>
      <c r="K50" s="240" t="s">
        <v>123</v>
      </c>
      <c r="L50" s="266">
        <v>3222922</v>
      </c>
      <c r="M50" s="268">
        <v>180</v>
      </c>
      <c r="N50" s="245">
        <f t="shared" si="9"/>
        <v>30</v>
      </c>
      <c r="O50" s="246">
        <v>1</v>
      </c>
      <c r="P50" s="247">
        <v>35001.480000000003</v>
      </c>
      <c r="Q50" s="248">
        <f t="shared" si="34"/>
        <v>194.45266666666669</v>
      </c>
      <c r="R50" s="249">
        <f t="shared" si="11"/>
        <v>42999</v>
      </c>
      <c r="S50" s="244">
        <v>0</v>
      </c>
      <c r="T50" s="244"/>
      <c r="U50" s="250">
        <f t="shared" si="12"/>
        <v>0</v>
      </c>
      <c r="V50" s="251">
        <v>36</v>
      </c>
      <c r="W50" s="252">
        <f t="shared" si="0"/>
        <v>3222922</v>
      </c>
      <c r="X50" s="253" t="str">
        <f t="shared" si="13"/>
        <v>862/12.11.18</v>
      </c>
      <c r="Y50" s="254">
        <f t="shared" si="33"/>
        <v>42999</v>
      </c>
      <c r="Z50" s="254">
        <f t="shared" si="33"/>
        <v>43718</v>
      </c>
      <c r="AA50" s="255"/>
      <c r="AB50" s="255">
        <f t="shared" si="15"/>
        <v>0</v>
      </c>
      <c r="AC50" s="256" t="str">
        <f t="shared" si="16"/>
        <v>Santero Roso DRY Spumante Rosato</v>
      </c>
      <c r="AD50" s="257">
        <f t="shared" si="16"/>
        <v>75</v>
      </c>
      <c r="AE50" s="258">
        <f t="shared" si="17"/>
        <v>194.45266666666669</v>
      </c>
      <c r="AF50" s="259">
        <f t="shared" si="18"/>
        <v>2204</v>
      </c>
      <c r="AG50" s="260">
        <f t="shared" si="1"/>
        <v>0</v>
      </c>
      <c r="AH50" s="261">
        <f t="shared" si="19"/>
        <v>0.5</v>
      </c>
      <c r="AI50" s="260">
        <f t="shared" si="20"/>
        <v>0</v>
      </c>
      <c r="AJ50" s="260">
        <v>0</v>
      </c>
      <c r="AK50" s="260">
        <v>0</v>
      </c>
      <c r="AL50" s="260">
        <v>0</v>
      </c>
      <c r="AM50" s="260"/>
      <c r="AN50" s="260">
        <f t="shared" si="21"/>
        <v>0</v>
      </c>
      <c r="AO50" s="260">
        <f t="shared" si="2"/>
        <v>1199</v>
      </c>
      <c r="AP50" s="260">
        <f t="shared" si="22"/>
        <v>0</v>
      </c>
      <c r="AQ50" s="260">
        <f t="shared" si="23"/>
        <v>0</v>
      </c>
      <c r="AR50" s="262">
        <f t="shared" si="3"/>
        <v>44287</v>
      </c>
      <c r="AS50" s="249">
        <f t="shared" si="24"/>
        <v>43088</v>
      </c>
      <c r="AT50" s="263">
        <f t="shared" si="4"/>
        <v>0</v>
      </c>
      <c r="AU50" s="263">
        <f t="shared" si="5"/>
        <v>0</v>
      </c>
      <c r="AV50" s="263">
        <f t="shared" si="25"/>
        <v>0</v>
      </c>
      <c r="AW50" s="242" t="str">
        <f t="shared" si="26"/>
        <v>6x75 CL</v>
      </c>
      <c r="AX50" s="242"/>
      <c r="AY50" s="263">
        <v>0.75</v>
      </c>
      <c r="AZ50" s="263">
        <f t="shared" si="27"/>
        <v>0</v>
      </c>
      <c r="CR50" s="246"/>
      <c r="CS50" s="262">
        <f t="shared" si="32"/>
        <v>42999</v>
      </c>
      <c r="CT50" s="262">
        <f t="shared" si="32"/>
        <v>43718</v>
      </c>
      <c r="CU50" s="246" t="str">
        <f t="shared" si="32"/>
        <v>862/12.11.18</v>
      </c>
      <c r="CV50" s="246" t="str">
        <f t="shared" si="28"/>
        <v>Santero Roso DRY Spumante Rosato</v>
      </c>
      <c r="CW50" s="246" t="str">
        <f t="shared" si="29"/>
        <v>6x75 CL</v>
      </c>
      <c r="CX50" s="244">
        <f t="shared" si="7"/>
        <v>180</v>
      </c>
      <c r="CY50" s="244">
        <v>0</v>
      </c>
      <c r="CZ50" s="244">
        <v>0</v>
      </c>
      <c r="DA50" s="244"/>
      <c r="DB50" s="244"/>
      <c r="DC50" s="244"/>
      <c r="DD50" s="244"/>
      <c r="DE50" s="244"/>
      <c r="DF50" s="244"/>
      <c r="DG50" s="244"/>
      <c r="DH50" s="244"/>
      <c r="DI50" s="244"/>
      <c r="DJ50" s="244"/>
      <c r="DK50" s="244"/>
      <c r="DL50" s="244"/>
      <c r="DM50" s="244"/>
      <c r="DN50" s="244"/>
      <c r="DO50" s="244"/>
      <c r="DP50" s="244"/>
      <c r="DQ50" s="244"/>
      <c r="DR50" s="244"/>
      <c r="DS50" s="244"/>
      <c r="DT50" s="244"/>
      <c r="DU50" s="244"/>
      <c r="DV50" s="244"/>
      <c r="DW50" s="244"/>
      <c r="DX50" s="244"/>
      <c r="DY50" s="244"/>
      <c r="DZ50" s="244"/>
      <c r="EA50" s="238"/>
      <c r="EB50" s="238"/>
      <c r="EC50" s="238"/>
      <c r="ED50" s="238"/>
      <c r="EE50" s="238"/>
      <c r="EF50" s="238"/>
      <c r="EG50" s="238"/>
      <c r="EH50" s="238"/>
      <c r="EI50" s="238"/>
      <c r="EJ50" s="238"/>
      <c r="EK50" s="238"/>
      <c r="EL50" s="238"/>
      <c r="EM50" s="238"/>
      <c r="EN50" s="238"/>
      <c r="EO50" s="238"/>
      <c r="EP50" s="238"/>
      <c r="EQ50" s="238"/>
      <c r="ER50" s="238"/>
      <c r="ES50" s="238"/>
      <c r="ET50" s="238"/>
      <c r="EU50" s="238"/>
      <c r="EV50" s="238"/>
      <c r="EW50" s="238"/>
      <c r="EX50" s="238"/>
      <c r="EY50" s="238"/>
      <c r="EZ50" s="238"/>
      <c r="FA50" s="238"/>
      <c r="FB50" s="238"/>
      <c r="FC50" s="238"/>
      <c r="FD50" s="238"/>
      <c r="FE50" s="238"/>
      <c r="FF50" s="238"/>
      <c r="FG50" s="238"/>
      <c r="FH50" s="238"/>
      <c r="FI50" s="238"/>
      <c r="FJ50" s="238"/>
      <c r="FK50" s="238"/>
      <c r="FL50" s="238"/>
      <c r="FM50" s="238"/>
      <c r="FN50" s="238"/>
      <c r="FO50" s="238"/>
      <c r="FP50" s="238"/>
      <c r="FQ50" s="238"/>
      <c r="FR50" s="238"/>
      <c r="FS50" s="238"/>
      <c r="FT50" s="238"/>
      <c r="FU50" s="238"/>
      <c r="FV50" s="238"/>
      <c r="FW50" s="238"/>
      <c r="FX50" s="238"/>
      <c r="FY50" s="238"/>
      <c r="FZ50" s="238"/>
      <c r="GA50" s="238"/>
      <c r="GB50" s="238"/>
      <c r="GC50" s="238"/>
      <c r="GD50" s="238"/>
      <c r="GE50" s="238"/>
      <c r="GF50" s="238"/>
      <c r="GG50" s="238"/>
      <c r="GH50" s="238"/>
      <c r="GI50" s="238"/>
      <c r="GJ50" s="238"/>
      <c r="GK50" s="238"/>
      <c r="GL50" s="238"/>
      <c r="GM50" s="238"/>
      <c r="GN50" s="238"/>
      <c r="GO50" s="238"/>
      <c r="GP50" s="238"/>
      <c r="GQ50" s="238"/>
      <c r="GR50" s="238"/>
      <c r="GS50" s="238"/>
      <c r="GT50" s="238"/>
      <c r="GU50" s="238"/>
      <c r="GV50" s="238"/>
      <c r="GW50" s="238"/>
      <c r="GX50" s="238"/>
      <c r="GY50" s="238"/>
      <c r="GZ50" s="238"/>
      <c r="HA50" s="238"/>
      <c r="HB50" s="238"/>
      <c r="HC50" s="238"/>
      <c r="HD50" s="238"/>
      <c r="HE50" s="238"/>
      <c r="HF50" s="238"/>
      <c r="HG50" s="238"/>
      <c r="HH50" s="238"/>
      <c r="HI50" s="238"/>
      <c r="HJ50" s="238"/>
      <c r="HK50" s="238"/>
    </row>
    <row r="51" spans="1:219" s="303" customFormat="1" ht="12.75" hidden="1" customHeight="1">
      <c r="A51" s="271">
        <f t="shared" si="8"/>
        <v>37</v>
      </c>
      <c r="B51" s="272">
        <v>42551</v>
      </c>
      <c r="C51" s="272">
        <v>43621</v>
      </c>
      <c r="D51" s="273" t="s">
        <v>158</v>
      </c>
      <c r="E51" s="274">
        <v>0.5</v>
      </c>
      <c r="F51" s="275">
        <v>6</v>
      </c>
      <c r="G51" s="276">
        <v>2208</v>
      </c>
      <c r="H51" s="277" t="s">
        <v>159</v>
      </c>
      <c r="I51" s="278">
        <v>50</v>
      </c>
      <c r="J51" s="279" t="s">
        <v>160</v>
      </c>
      <c r="K51" s="280" t="s">
        <v>123</v>
      </c>
      <c r="L51" s="281">
        <v>5613339</v>
      </c>
      <c r="M51" s="282">
        <v>298</v>
      </c>
      <c r="N51" s="283">
        <f t="shared" si="9"/>
        <v>49.666666666666664</v>
      </c>
      <c r="O51" s="284">
        <v>1</v>
      </c>
      <c r="P51" s="285">
        <v>92328</v>
      </c>
      <c r="Q51" s="286">
        <f t="shared" si="34"/>
        <v>309.82550335570471</v>
      </c>
      <c r="R51" s="287">
        <f t="shared" si="11"/>
        <v>42551</v>
      </c>
      <c r="S51" s="288">
        <v>126</v>
      </c>
      <c r="T51" s="288"/>
      <c r="U51" s="289">
        <v>126</v>
      </c>
      <c r="V51" s="290">
        <v>37</v>
      </c>
      <c r="W51" s="291">
        <f t="shared" si="0"/>
        <v>5613339</v>
      </c>
      <c r="X51" s="292" t="str">
        <f t="shared" si="13"/>
        <v>863/12.11.18</v>
      </c>
      <c r="Y51" s="293">
        <f t="shared" si="33"/>
        <v>42551</v>
      </c>
      <c r="Z51" s="293">
        <f t="shared" si="33"/>
        <v>43621</v>
      </c>
      <c r="AA51" s="294"/>
      <c r="AB51" s="294">
        <f t="shared" si="15"/>
        <v>0</v>
      </c>
      <c r="AC51" s="295" t="str">
        <f t="shared" si="16"/>
        <v>Akashi White Blended Whisky 6/500 ml</v>
      </c>
      <c r="AD51" s="296">
        <f t="shared" si="16"/>
        <v>50</v>
      </c>
      <c r="AE51" s="297">
        <f t="shared" si="17"/>
        <v>309.82550335570471</v>
      </c>
      <c r="AF51" s="298">
        <f t="shared" si="18"/>
        <v>2208</v>
      </c>
      <c r="AG51" s="299">
        <f t="shared" si="1"/>
        <v>0</v>
      </c>
      <c r="AH51" s="300">
        <f t="shared" si="19"/>
        <v>0.5</v>
      </c>
      <c r="AI51" s="299">
        <f t="shared" si="20"/>
        <v>0</v>
      </c>
      <c r="AJ51" s="299">
        <v>0</v>
      </c>
      <c r="AK51" s="299">
        <v>0</v>
      </c>
      <c r="AL51" s="299">
        <v>0</v>
      </c>
      <c r="AM51" s="299"/>
      <c r="AN51" s="299">
        <f t="shared" si="21"/>
        <v>0</v>
      </c>
      <c r="AO51" s="299">
        <f t="shared" si="2"/>
        <v>1647</v>
      </c>
      <c r="AP51" s="299">
        <f t="shared" si="22"/>
        <v>0</v>
      </c>
      <c r="AQ51" s="299">
        <f t="shared" si="23"/>
        <v>0</v>
      </c>
      <c r="AR51" s="301">
        <f t="shared" si="3"/>
        <v>44287</v>
      </c>
      <c r="AS51" s="287">
        <f t="shared" si="24"/>
        <v>42640</v>
      </c>
      <c r="AT51" s="302">
        <f t="shared" si="4"/>
        <v>0</v>
      </c>
      <c r="AU51" s="302">
        <f t="shared" si="5"/>
        <v>0</v>
      </c>
      <c r="AV51" s="302">
        <f t="shared" si="25"/>
        <v>0</v>
      </c>
      <c r="AW51" s="279" t="str">
        <f t="shared" si="26"/>
        <v>6x50 CL</v>
      </c>
      <c r="AX51" s="279"/>
      <c r="AY51" s="302">
        <v>0.75</v>
      </c>
      <c r="AZ51" s="302">
        <f t="shared" si="27"/>
        <v>0</v>
      </c>
      <c r="CR51" s="284"/>
      <c r="CS51" s="301">
        <f t="shared" si="32"/>
        <v>42551</v>
      </c>
      <c r="CT51" s="301">
        <f t="shared" si="32"/>
        <v>43621</v>
      </c>
      <c r="CU51" s="284" t="str">
        <f t="shared" si="32"/>
        <v>863/12.11.18</v>
      </c>
      <c r="CV51" s="284" t="str">
        <f t="shared" si="28"/>
        <v>Akashi White Blended Whisky 6/500 ml</v>
      </c>
      <c r="CW51" s="284" t="str">
        <f t="shared" si="29"/>
        <v>6x50 CL</v>
      </c>
      <c r="CX51" s="288">
        <f t="shared" si="7"/>
        <v>298</v>
      </c>
      <c r="CY51" s="288">
        <v>126</v>
      </c>
      <c r="CZ51" s="288">
        <v>126</v>
      </c>
      <c r="DA51" s="288"/>
      <c r="DB51" s="288"/>
      <c r="DC51" s="288"/>
      <c r="DD51" s="288"/>
      <c r="DE51" s="288"/>
      <c r="DF51" s="288"/>
      <c r="DG51" s="288"/>
      <c r="DH51" s="288"/>
      <c r="DI51" s="288"/>
      <c r="DJ51" s="288"/>
      <c r="DK51" s="288"/>
      <c r="DL51" s="288"/>
      <c r="DM51" s="288"/>
      <c r="DN51" s="288"/>
      <c r="DO51" s="288"/>
      <c r="DP51" s="288"/>
      <c r="DQ51" s="288"/>
      <c r="DR51" s="288"/>
      <c r="DS51" s="288"/>
      <c r="DT51" s="288"/>
      <c r="DU51" s="288"/>
      <c r="DV51" s="288"/>
      <c r="DW51" s="288"/>
      <c r="DX51" s="288"/>
      <c r="DY51" s="288"/>
      <c r="DZ51" s="288"/>
      <c r="EA51" s="275"/>
      <c r="EB51" s="275"/>
      <c r="EC51" s="275"/>
      <c r="ED51" s="275"/>
      <c r="EE51" s="275"/>
      <c r="EF51" s="275"/>
      <c r="EG51" s="275"/>
      <c r="EH51" s="275"/>
      <c r="EI51" s="275"/>
      <c r="EJ51" s="275"/>
      <c r="EK51" s="275"/>
      <c r="EL51" s="275"/>
      <c r="EM51" s="275"/>
      <c r="EN51" s="275"/>
      <c r="EO51" s="275"/>
      <c r="EP51" s="275"/>
      <c r="EQ51" s="275"/>
      <c r="ER51" s="275"/>
      <c r="ES51" s="275"/>
      <c r="ET51" s="275"/>
      <c r="EU51" s="275"/>
      <c r="EV51" s="275"/>
      <c r="EW51" s="275"/>
      <c r="EX51" s="275"/>
      <c r="EY51" s="275"/>
      <c r="EZ51" s="275"/>
      <c r="FA51" s="275"/>
      <c r="FB51" s="275"/>
      <c r="FC51" s="275"/>
      <c r="FD51" s="275"/>
      <c r="FE51" s="275"/>
      <c r="FF51" s="275"/>
      <c r="FG51" s="275"/>
      <c r="FH51" s="275"/>
      <c r="FI51" s="275"/>
      <c r="FJ51" s="275"/>
      <c r="FK51" s="275"/>
      <c r="FL51" s="275"/>
      <c r="FM51" s="275"/>
      <c r="FN51" s="275"/>
      <c r="FO51" s="275"/>
      <c r="FP51" s="275"/>
      <c r="FQ51" s="275"/>
      <c r="FR51" s="275"/>
      <c r="FS51" s="275"/>
      <c r="FT51" s="275"/>
      <c r="FU51" s="275"/>
      <c r="FV51" s="275"/>
      <c r="FW51" s="275"/>
      <c r="FX51" s="275"/>
      <c r="FY51" s="275"/>
      <c r="FZ51" s="275"/>
      <c r="GA51" s="275"/>
      <c r="GB51" s="275"/>
      <c r="GC51" s="275"/>
      <c r="GD51" s="275"/>
      <c r="GE51" s="275"/>
      <c r="GF51" s="275"/>
      <c r="GG51" s="275"/>
      <c r="GH51" s="275"/>
      <c r="GI51" s="275"/>
      <c r="GJ51" s="275"/>
      <c r="GK51" s="275"/>
      <c r="GL51" s="275"/>
      <c r="GM51" s="275"/>
      <c r="GN51" s="275"/>
      <c r="GO51" s="275"/>
      <c r="GP51" s="275"/>
      <c r="GQ51" s="275"/>
      <c r="GR51" s="275"/>
      <c r="GS51" s="275"/>
      <c r="GT51" s="275"/>
      <c r="GU51" s="275"/>
      <c r="GV51" s="275"/>
      <c r="GW51" s="275"/>
      <c r="GX51" s="275"/>
      <c r="GY51" s="275"/>
      <c r="GZ51" s="275"/>
      <c r="HA51" s="275"/>
      <c r="HB51" s="275"/>
      <c r="HC51" s="275"/>
      <c r="HD51" s="275"/>
      <c r="HE51" s="275"/>
      <c r="HF51" s="275"/>
      <c r="HG51" s="275"/>
      <c r="HH51" s="275"/>
      <c r="HI51" s="275"/>
      <c r="HJ51" s="275"/>
      <c r="HK51" s="275"/>
    </row>
    <row r="52" spans="1:219" s="231" customFormat="1" ht="12.75" hidden="1" customHeight="1">
      <c r="A52" s="198">
        <f t="shared" si="8"/>
        <v>38</v>
      </c>
      <c r="B52" s="304">
        <v>43160</v>
      </c>
      <c r="C52" s="304">
        <v>43524</v>
      </c>
      <c r="D52" s="305" t="s">
        <v>161</v>
      </c>
      <c r="E52" s="201">
        <v>0.75</v>
      </c>
      <c r="F52" s="202">
        <v>6</v>
      </c>
      <c r="G52" s="203">
        <v>2204</v>
      </c>
      <c r="H52" s="306" t="s">
        <v>162</v>
      </c>
      <c r="I52" s="205">
        <v>75</v>
      </c>
      <c r="J52" s="206" t="s">
        <v>126</v>
      </c>
      <c r="K52" s="204" t="s">
        <v>123</v>
      </c>
      <c r="L52" s="307">
        <v>5271429</v>
      </c>
      <c r="M52" s="308">
        <v>300</v>
      </c>
      <c r="N52" s="209">
        <f t="shared" si="9"/>
        <v>50</v>
      </c>
      <c r="O52" s="210">
        <v>1</v>
      </c>
      <c r="P52" s="309">
        <v>59622</v>
      </c>
      <c r="Q52" s="212">
        <f t="shared" si="34"/>
        <v>198.74</v>
      </c>
      <c r="R52" s="213">
        <f t="shared" si="11"/>
        <v>43160</v>
      </c>
      <c r="S52" s="214">
        <v>6</v>
      </c>
      <c r="T52" s="214"/>
      <c r="U52" s="215">
        <f t="shared" si="12"/>
        <v>0</v>
      </c>
      <c r="V52" s="216">
        <v>38</v>
      </c>
      <c r="W52" s="217">
        <f t="shared" si="0"/>
        <v>5271429</v>
      </c>
      <c r="X52" s="218" t="str">
        <f t="shared" si="13"/>
        <v>864/12.11.18</v>
      </c>
      <c r="Y52" s="219">
        <f t="shared" si="33"/>
        <v>43160</v>
      </c>
      <c r="Z52" s="219">
        <f t="shared" si="33"/>
        <v>43524</v>
      </c>
      <c r="AA52" s="220"/>
      <c r="AB52" s="220">
        <f t="shared" si="15"/>
        <v>0</v>
      </c>
      <c r="AC52" s="221" t="str">
        <f t="shared" si="16"/>
        <v>Torres Sangre De Toro Red Wine</v>
      </c>
      <c r="AD52" s="222">
        <f t="shared" si="16"/>
        <v>75</v>
      </c>
      <c r="AE52" s="223">
        <f t="shared" si="17"/>
        <v>198.74</v>
      </c>
      <c r="AF52" s="224">
        <f t="shared" si="18"/>
        <v>2204</v>
      </c>
      <c r="AG52" s="225">
        <f t="shared" si="1"/>
        <v>0</v>
      </c>
      <c r="AH52" s="226">
        <f t="shared" si="19"/>
        <v>0.5</v>
      </c>
      <c r="AI52" s="225">
        <f t="shared" si="20"/>
        <v>0</v>
      </c>
      <c r="AJ52" s="225">
        <v>0</v>
      </c>
      <c r="AK52" s="225">
        <v>0</v>
      </c>
      <c r="AL52" s="225">
        <v>0</v>
      </c>
      <c r="AM52" s="225"/>
      <c r="AN52" s="225">
        <f t="shared" si="21"/>
        <v>0</v>
      </c>
      <c r="AO52" s="225">
        <f t="shared" si="2"/>
        <v>1038</v>
      </c>
      <c r="AP52" s="225">
        <f t="shared" si="22"/>
        <v>0</v>
      </c>
      <c r="AQ52" s="225">
        <f t="shared" si="23"/>
        <v>0</v>
      </c>
      <c r="AR52" s="227">
        <f t="shared" si="3"/>
        <v>44287</v>
      </c>
      <c r="AS52" s="228">
        <f t="shared" si="24"/>
        <v>43249</v>
      </c>
      <c r="AT52" s="229">
        <f t="shared" si="4"/>
        <v>0</v>
      </c>
      <c r="AU52" s="229">
        <f t="shared" si="5"/>
        <v>0</v>
      </c>
      <c r="AV52" s="229">
        <f t="shared" si="25"/>
        <v>0</v>
      </c>
      <c r="AW52" s="230" t="str">
        <f t="shared" si="26"/>
        <v>6x75 CL</v>
      </c>
      <c r="AX52" s="230"/>
      <c r="AY52" s="229">
        <v>0.75</v>
      </c>
      <c r="AZ52" s="229">
        <f t="shared" si="27"/>
        <v>0</v>
      </c>
      <c r="CR52" s="232"/>
      <c r="CS52" s="227">
        <f t="shared" si="32"/>
        <v>43160</v>
      </c>
      <c r="CT52" s="227">
        <f t="shared" si="32"/>
        <v>43524</v>
      </c>
      <c r="CU52" s="232" t="str">
        <f t="shared" si="32"/>
        <v>864/12.11.18</v>
      </c>
      <c r="CV52" s="232" t="str">
        <f t="shared" si="28"/>
        <v>Torres Sangre De Toro Red Wine</v>
      </c>
      <c r="CW52" s="232" t="str">
        <f t="shared" si="29"/>
        <v>6x75 CL</v>
      </c>
      <c r="CX52" s="214">
        <f t="shared" si="7"/>
        <v>300</v>
      </c>
      <c r="CY52" s="214">
        <v>6</v>
      </c>
      <c r="CZ52" s="214">
        <v>6</v>
      </c>
      <c r="DA52" s="214"/>
      <c r="DB52" s="214"/>
      <c r="DC52" s="214"/>
      <c r="DD52" s="214"/>
      <c r="DE52" s="214"/>
      <c r="DF52" s="214"/>
      <c r="DG52" s="214"/>
      <c r="DH52" s="214"/>
      <c r="DI52" s="214"/>
      <c r="DJ52" s="214"/>
      <c r="DK52" s="214"/>
      <c r="DL52" s="214"/>
      <c r="DM52" s="214"/>
      <c r="DN52" s="214"/>
      <c r="DO52" s="214"/>
      <c r="DP52" s="214"/>
      <c r="DQ52" s="214"/>
      <c r="DR52" s="214"/>
      <c r="DS52" s="214"/>
      <c r="DT52" s="214"/>
      <c r="DU52" s="214"/>
      <c r="DV52" s="214"/>
      <c r="DW52" s="214"/>
      <c r="DX52" s="214"/>
      <c r="DY52" s="214"/>
      <c r="DZ52" s="214"/>
      <c r="EA52" s="233"/>
      <c r="EB52" s="233"/>
      <c r="EC52" s="233"/>
      <c r="ED52" s="233"/>
      <c r="EE52" s="233"/>
      <c r="EF52" s="233"/>
      <c r="EG52" s="233"/>
      <c r="EH52" s="233"/>
      <c r="EI52" s="233"/>
      <c r="EJ52" s="233"/>
      <c r="EK52" s="233"/>
      <c r="EL52" s="233"/>
      <c r="EM52" s="233"/>
      <c r="EN52" s="233"/>
      <c r="EO52" s="233"/>
      <c r="EP52" s="233"/>
      <c r="EQ52" s="233"/>
      <c r="ER52" s="233"/>
      <c r="ES52" s="233"/>
      <c r="ET52" s="233"/>
      <c r="EU52" s="233"/>
      <c r="EV52" s="233"/>
      <c r="EW52" s="233"/>
      <c r="EX52" s="233"/>
      <c r="EY52" s="233"/>
      <c r="EZ52" s="233"/>
      <c r="FA52" s="233"/>
      <c r="FB52" s="233"/>
      <c r="FC52" s="233"/>
      <c r="FD52" s="233"/>
      <c r="FE52" s="233"/>
      <c r="FF52" s="233"/>
      <c r="FG52" s="233"/>
      <c r="FH52" s="233"/>
      <c r="FI52" s="233"/>
      <c r="FJ52" s="233"/>
      <c r="FK52" s="233"/>
      <c r="FL52" s="233"/>
      <c r="FM52" s="233"/>
      <c r="FN52" s="233"/>
      <c r="FO52" s="233"/>
      <c r="FP52" s="233"/>
      <c r="FQ52" s="233"/>
      <c r="FR52" s="233"/>
      <c r="FS52" s="233"/>
      <c r="FT52" s="233"/>
      <c r="FU52" s="233"/>
      <c r="FV52" s="233"/>
      <c r="FW52" s="233"/>
      <c r="FX52" s="233"/>
      <c r="FY52" s="233"/>
      <c r="FZ52" s="233"/>
      <c r="GA52" s="233"/>
      <c r="GB52" s="233"/>
      <c r="GC52" s="233"/>
      <c r="GD52" s="233"/>
      <c r="GE52" s="233"/>
      <c r="GF52" s="233"/>
      <c r="GG52" s="233"/>
      <c r="GH52" s="233"/>
      <c r="GI52" s="233"/>
      <c r="GJ52" s="233"/>
      <c r="GK52" s="233"/>
      <c r="GL52" s="233"/>
      <c r="GM52" s="233"/>
      <c r="GN52" s="233"/>
      <c r="GO52" s="233"/>
      <c r="GP52" s="233"/>
      <c r="GQ52" s="233"/>
      <c r="GR52" s="233"/>
      <c r="GS52" s="233"/>
      <c r="GT52" s="233"/>
      <c r="GU52" s="233"/>
      <c r="GV52" s="233"/>
      <c r="GW52" s="233"/>
      <c r="GX52" s="233"/>
      <c r="GY52" s="233"/>
      <c r="GZ52" s="233"/>
      <c r="HA52" s="233"/>
      <c r="HB52" s="233"/>
      <c r="HC52" s="233"/>
      <c r="HD52" s="233"/>
      <c r="HE52" s="233"/>
      <c r="HF52" s="233"/>
      <c r="HG52" s="233"/>
      <c r="HH52" s="233"/>
      <c r="HI52" s="233"/>
      <c r="HJ52" s="233"/>
      <c r="HK52" s="233"/>
    </row>
    <row r="53" spans="1:219" s="264" customFormat="1" ht="12.75" hidden="1" customHeight="1">
      <c r="A53" s="234">
        <f t="shared" si="8"/>
        <v>39</v>
      </c>
      <c r="B53" s="265">
        <v>43118</v>
      </c>
      <c r="C53" s="265">
        <v>43482</v>
      </c>
      <c r="D53" s="270" t="s">
        <v>158</v>
      </c>
      <c r="E53" s="237">
        <v>0.75</v>
      </c>
      <c r="F53" s="238">
        <v>12</v>
      </c>
      <c r="G53" s="239">
        <v>2204</v>
      </c>
      <c r="H53" s="267" t="s">
        <v>163</v>
      </c>
      <c r="I53" s="241">
        <v>75</v>
      </c>
      <c r="J53" s="242" t="s">
        <v>128</v>
      </c>
      <c r="K53" s="240" t="s">
        <v>123</v>
      </c>
      <c r="L53" s="266">
        <v>4688239</v>
      </c>
      <c r="M53" s="268">
        <v>300</v>
      </c>
      <c r="N53" s="245">
        <f t="shared" si="9"/>
        <v>25</v>
      </c>
      <c r="O53" s="246">
        <v>1</v>
      </c>
      <c r="P53" s="247">
        <v>58254</v>
      </c>
      <c r="Q53" s="248">
        <f t="shared" si="34"/>
        <v>194.18</v>
      </c>
      <c r="R53" s="249">
        <f t="shared" si="11"/>
        <v>43118</v>
      </c>
      <c r="S53" s="244"/>
      <c r="T53" s="244"/>
      <c r="U53" s="250">
        <f t="shared" si="12"/>
        <v>0</v>
      </c>
      <c r="V53" s="251">
        <v>39</v>
      </c>
      <c r="W53" s="252">
        <f t="shared" si="0"/>
        <v>4688239</v>
      </c>
      <c r="X53" s="253" t="str">
        <f t="shared" si="13"/>
        <v>863/12.11.18</v>
      </c>
      <c r="Y53" s="254">
        <f t="shared" si="33"/>
        <v>43118</v>
      </c>
      <c r="Z53" s="254">
        <f t="shared" si="33"/>
        <v>43482</v>
      </c>
      <c r="AA53" s="255"/>
      <c r="AB53" s="255">
        <f t="shared" si="15"/>
        <v>0</v>
      </c>
      <c r="AC53" s="256" t="str">
        <f t="shared" si="16"/>
        <v>Torres Mas Rabell Red Wine</v>
      </c>
      <c r="AD53" s="257">
        <f t="shared" si="16"/>
        <v>75</v>
      </c>
      <c r="AE53" s="258">
        <f t="shared" si="17"/>
        <v>194.18</v>
      </c>
      <c r="AF53" s="259">
        <f t="shared" si="18"/>
        <v>2204</v>
      </c>
      <c r="AG53" s="260">
        <f t="shared" si="1"/>
        <v>0</v>
      </c>
      <c r="AH53" s="261">
        <f t="shared" si="19"/>
        <v>0.5</v>
      </c>
      <c r="AI53" s="260">
        <f t="shared" si="20"/>
        <v>0</v>
      </c>
      <c r="AJ53" s="260">
        <v>0</v>
      </c>
      <c r="AK53" s="260">
        <v>0</v>
      </c>
      <c r="AL53" s="260">
        <v>0</v>
      </c>
      <c r="AM53" s="260"/>
      <c r="AN53" s="260">
        <f t="shared" si="21"/>
        <v>0</v>
      </c>
      <c r="AO53" s="260">
        <f t="shared" si="2"/>
        <v>1080</v>
      </c>
      <c r="AP53" s="260">
        <f t="shared" si="22"/>
        <v>0</v>
      </c>
      <c r="AQ53" s="260">
        <f t="shared" si="23"/>
        <v>0</v>
      </c>
      <c r="AR53" s="262">
        <f t="shared" si="3"/>
        <v>44287</v>
      </c>
      <c r="AS53" s="249">
        <f t="shared" si="24"/>
        <v>43207</v>
      </c>
      <c r="AT53" s="263">
        <f t="shared" si="4"/>
        <v>0</v>
      </c>
      <c r="AU53" s="263">
        <f t="shared" si="5"/>
        <v>0</v>
      </c>
      <c r="AV53" s="263">
        <f t="shared" si="25"/>
        <v>0</v>
      </c>
      <c r="AW53" s="242" t="str">
        <f t="shared" si="26"/>
        <v>12x75 CL</v>
      </c>
      <c r="AX53" s="242"/>
      <c r="AY53" s="263">
        <v>0.75</v>
      </c>
      <c r="AZ53" s="263">
        <f t="shared" si="27"/>
        <v>0</v>
      </c>
      <c r="CR53" s="246"/>
      <c r="CS53" s="262">
        <f t="shared" si="32"/>
        <v>43118</v>
      </c>
      <c r="CT53" s="262">
        <f t="shared" si="32"/>
        <v>43482</v>
      </c>
      <c r="CU53" s="246" t="str">
        <f t="shared" si="32"/>
        <v>863/12.11.18</v>
      </c>
      <c r="CV53" s="246" t="str">
        <f t="shared" si="28"/>
        <v>Torres Mas Rabell Red Wine</v>
      </c>
      <c r="CW53" s="246" t="str">
        <f t="shared" si="29"/>
        <v>12x75 CL</v>
      </c>
      <c r="CX53" s="244">
        <f t="shared" si="7"/>
        <v>300</v>
      </c>
      <c r="CY53" s="244"/>
      <c r="CZ53" s="244"/>
      <c r="DA53" s="244"/>
      <c r="DB53" s="244"/>
      <c r="DC53" s="244"/>
      <c r="DD53" s="244"/>
      <c r="DE53" s="244"/>
      <c r="DF53" s="244"/>
      <c r="DG53" s="244"/>
      <c r="DH53" s="244"/>
      <c r="DI53" s="244"/>
      <c r="DJ53" s="244"/>
      <c r="DK53" s="244"/>
      <c r="DL53" s="244"/>
      <c r="DM53" s="244"/>
      <c r="DN53" s="244"/>
      <c r="DO53" s="244"/>
      <c r="DP53" s="244"/>
      <c r="DQ53" s="244"/>
      <c r="DR53" s="244"/>
      <c r="DS53" s="244"/>
      <c r="DT53" s="244"/>
      <c r="DU53" s="244"/>
      <c r="DV53" s="244"/>
      <c r="DW53" s="244"/>
      <c r="DX53" s="244"/>
      <c r="DY53" s="244"/>
      <c r="DZ53" s="244"/>
      <c r="EA53" s="238"/>
      <c r="EB53" s="238"/>
      <c r="EC53" s="238"/>
      <c r="ED53" s="238"/>
      <c r="EE53" s="238"/>
      <c r="EF53" s="238"/>
      <c r="EG53" s="238"/>
      <c r="EH53" s="238"/>
      <c r="EI53" s="238"/>
      <c r="EJ53" s="238"/>
      <c r="EK53" s="238"/>
      <c r="EL53" s="238"/>
      <c r="EM53" s="238"/>
      <c r="EN53" s="238"/>
      <c r="EO53" s="238"/>
      <c r="EP53" s="238"/>
      <c r="EQ53" s="238"/>
      <c r="ER53" s="238"/>
      <c r="ES53" s="238"/>
      <c r="ET53" s="238"/>
      <c r="EU53" s="238"/>
      <c r="EV53" s="238"/>
      <c r="EW53" s="238"/>
      <c r="EX53" s="238"/>
      <c r="EY53" s="238"/>
      <c r="EZ53" s="238"/>
      <c r="FA53" s="238"/>
      <c r="FB53" s="238"/>
      <c r="FC53" s="238"/>
      <c r="FD53" s="238"/>
      <c r="FE53" s="238"/>
      <c r="FF53" s="238"/>
      <c r="FG53" s="238"/>
      <c r="FH53" s="238"/>
      <c r="FI53" s="238"/>
      <c r="FJ53" s="238"/>
      <c r="FK53" s="238"/>
      <c r="FL53" s="238"/>
      <c r="FM53" s="238"/>
      <c r="FN53" s="238"/>
      <c r="FO53" s="238"/>
      <c r="FP53" s="238"/>
      <c r="FQ53" s="238"/>
      <c r="FR53" s="238"/>
      <c r="FS53" s="238"/>
      <c r="FT53" s="238"/>
      <c r="FU53" s="238"/>
      <c r="FV53" s="238"/>
      <c r="FW53" s="238"/>
      <c r="FX53" s="238"/>
      <c r="FY53" s="238"/>
      <c r="FZ53" s="238"/>
      <c r="GA53" s="238"/>
      <c r="GB53" s="238"/>
      <c r="GC53" s="238"/>
      <c r="GD53" s="238"/>
      <c r="GE53" s="238"/>
      <c r="GF53" s="238"/>
      <c r="GG53" s="238"/>
      <c r="GH53" s="238"/>
      <c r="GI53" s="238"/>
      <c r="GJ53" s="238"/>
      <c r="GK53" s="238"/>
      <c r="GL53" s="238"/>
      <c r="GM53" s="238"/>
      <c r="GN53" s="238"/>
      <c r="GO53" s="238"/>
      <c r="GP53" s="238"/>
      <c r="GQ53" s="238"/>
      <c r="GR53" s="238"/>
      <c r="GS53" s="238"/>
      <c r="GT53" s="238"/>
      <c r="GU53" s="238"/>
      <c r="GV53" s="238"/>
      <c r="GW53" s="238"/>
      <c r="GX53" s="238"/>
      <c r="GY53" s="238"/>
      <c r="GZ53" s="238"/>
      <c r="HA53" s="238"/>
      <c r="HB53" s="238"/>
      <c r="HC53" s="238"/>
      <c r="HD53" s="238"/>
      <c r="HE53" s="238"/>
      <c r="HF53" s="238"/>
      <c r="HG53" s="238"/>
      <c r="HH53" s="238"/>
      <c r="HI53" s="238"/>
      <c r="HJ53" s="238"/>
      <c r="HK53" s="238"/>
    </row>
    <row r="54" spans="1:219" s="264" customFormat="1" ht="12.75" hidden="1" customHeight="1">
      <c r="A54" s="234">
        <f t="shared" si="8"/>
        <v>40</v>
      </c>
      <c r="B54" s="265">
        <v>43119</v>
      </c>
      <c r="C54" s="265">
        <v>43483</v>
      </c>
      <c r="D54" s="270" t="s">
        <v>153</v>
      </c>
      <c r="E54" s="237">
        <v>0.75</v>
      </c>
      <c r="F54" s="238">
        <v>6</v>
      </c>
      <c r="G54" s="239">
        <v>2204</v>
      </c>
      <c r="H54" s="267" t="s">
        <v>155</v>
      </c>
      <c r="I54" s="241">
        <v>75</v>
      </c>
      <c r="J54" s="242" t="s">
        <v>126</v>
      </c>
      <c r="K54" s="240" t="s">
        <v>123</v>
      </c>
      <c r="L54" s="266">
        <v>4808591</v>
      </c>
      <c r="M54" s="268">
        <v>72</v>
      </c>
      <c r="N54" s="245">
        <f t="shared" si="9"/>
        <v>12</v>
      </c>
      <c r="O54" s="246">
        <v>1</v>
      </c>
      <c r="P54" s="247">
        <v>18653.41</v>
      </c>
      <c r="Q54" s="248">
        <f t="shared" si="34"/>
        <v>259.07513888888889</v>
      </c>
      <c r="R54" s="249">
        <f t="shared" si="11"/>
        <v>43119</v>
      </c>
      <c r="S54" s="244"/>
      <c r="T54" s="244"/>
      <c r="U54" s="250">
        <f t="shared" si="12"/>
        <v>0</v>
      </c>
      <c r="V54" s="251">
        <v>40</v>
      </c>
      <c r="W54" s="252">
        <f t="shared" si="0"/>
        <v>4808591</v>
      </c>
      <c r="X54" s="253" t="str">
        <f t="shared" si="13"/>
        <v>862/12.11.18</v>
      </c>
      <c r="Y54" s="254">
        <f t="shared" si="33"/>
        <v>43119</v>
      </c>
      <c r="Z54" s="254">
        <f t="shared" si="33"/>
        <v>43483</v>
      </c>
      <c r="AA54" s="255"/>
      <c r="AB54" s="255">
        <f t="shared" si="15"/>
        <v>0</v>
      </c>
      <c r="AC54" s="256" t="str">
        <f t="shared" si="16"/>
        <v>Santa Cristina Screw CAP 2015</v>
      </c>
      <c r="AD54" s="257">
        <f t="shared" si="16"/>
        <v>75</v>
      </c>
      <c r="AE54" s="258">
        <f t="shared" si="17"/>
        <v>259.07513888888889</v>
      </c>
      <c r="AF54" s="259">
        <f t="shared" si="18"/>
        <v>2204</v>
      </c>
      <c r="AG54" s="260">
        <f t="shared" si="1"/>
        <v>0</v>
      </c>
      <c r="AH54" s="261">
        <f t="shared" si="19"/>
        <v>0.5</v>
      </c>
      <c r="AI54" s="260">
        <f t="shared" si="20"/>
        <v>0</v>
      </c>
      <c r="AJ54" s="260">
        <v>0</v>
      </c>
      <c r="AK54" s="260">
        <v>0</v>
      </c>
      <c r="AL54" s="260">
        <v>0</v>
      </c>
      <c r="AM54" s="260"/>
      <c r="AN54" s="260">
        <f t="shared" si="21"/>
        <v>0</v>
      </c>
      <c r="AO54" s="260">
        <f t="shared" si="2"/>
        <v>1079</v>
      </c>
      <c r="AP54" s="260">
        <f t="shared" si="22"/>
        <v>0</v>
      </c>
      <c r="AQ54" s="260">
        <f t="shared" si="23"/>
        <v>0</v>
      </c>
      <c r="AR54" s="262">
        <f t="shared" si="3"/>
        <v>44287</v>
      </c>
      <c r="AS54" s="249">
        <f t="shared" si="24"/>
        <v>43208</v>
      </c>
      <c r="AT54" s="263">
        <f t="shared" si="4"/>
        <v>0</v>
      </c>
      <c r="AU54" s="263">
        <f t="shared" si="5"/>
        <v>0</v>
      </c>
      <c r="AV54" s="263">
        <f t="shared" si="25"/>
        <v>0</v>
      </c>
      <c r="AW54" s="242" t="str">
        <f t="shared" si="26"/>
        <v>6x75 CL</v>
      </c>
      <c r="AX54" s="242"/>
      <c r="AY54" s="263">
        <v>0.75</v>
      </c>
      <c r="AZ54" s="263">
        <f t="shared" si="27"/>
        <v>0</v>
      </c>
      <c r="CR54" s="246"/>
      <c r="CS54" s="262">
        <f t="shared" si="32"/>
        <v>43119</v>
      </c>
      <c r="CT54" s="262">
        <f t="shared" si="32"/>
        <v>43483</v>
      </c>
      <c r="CU54" s="246" t="str">
        <f t="shared" si="32"/>
        <v>862/12.11.18</v>
      </c>
      <c r="CV54" s="246" t="str">
        <f t="shared" si="28"/>
        <v>Santa Cristina Screw CAP 2015</v>
      </c>
      <c r="CW54" s="246" t="str">
        <f t="shared" si="29"/>
        <v>6x75 CL</v>
      </c>
      <c r="CX54" s="244">
        <f t="shared" si="7"/>
        <v>72</v>
      </c>
      <c r="CY54" s="244"/>
      <c r="CZ54" s="244"/>
      <c r="DA54" s="244"/>
      <c r="DB54" s="244"/>
      <c r="DC54" s="244"/>
      <c r="DD54" s="244"/>
      <c r="DE54" s="244"/>
      <c r="DF54" s="244"/>
      <c r="DG54" s="244"/>
      <c r="DH54" s="244"/>
      <c r="DI54" s="244"/>
      <c r="DJ54" s="244"/>
      <c r="DK54" s="244"/>
      <c r="DL54" s="244"/>
      <c r="DM54" s="244"/>
      <c r="DN54" s="244"/>
      <c r="DO54" s="244"/>
      <c r="DP54" s="244"/>
      <c r="DQ54" s="244"/>
      <c r="DR54" s="244"/>
      <c r="DS54" s="244"/>
      <c r="DT54" s="244"/>
      <c r="DU54" s="244"/>
      <c r="DV54" s="244"/>
      <c r="DW54" s="244"/>
      <c r="DX54" s="244"/>
      <c r="DY54" s="244"/>
      <c r="DZ54" s="244"/>
      <c r="EA54" s="238"/>
      <c r="EB54" s="238"/>
      <c r="EC54" s="238"/>
      <c r="ED54" s="238"/>
      <c r="EE54" s="238"/>
      <c r="EF54" s="238"/>
      <c r="EG54" s="238"/>
      <c r="EH54" s="238"/>
      <c r="EI54" s="238"/>
      <c r="EJ54" s="238"/>
      <c r="EK54" s="238"/>
      <c r="EL54" s="238"/>
      <c r="EM54" s="238"/>
      <c r="EN54" s="238"/>
      <c r="EO54" s="238"/>
      <c r="EP54" s="238"/>
      <c r="EQ54" s="238"/>
      <c r="ER54" s="238"/>
      <c r="ES54" s="238"/>
      <c r="ET54" s="238"/>
      <c r="EU54" s="238"/>
      <c r="EV54" s="238"/>
      <c r="EW54" s="238"/>
      <c r="EX54" s="238"/>
      <c r="EY54" s="238"/>
      <c r="EZ54" s="238"/>
      <c r="FA54" s="238"/>
      <c r="FB54" s="238"/>
      <c r="FC54" s="238"/>
      <c r="FD54" s="238"/>
      <c r="FE54" s="238"/>
      <c r="FF54" s="238"/>
      <c r="FG54" s="238"/>
      <c r="FH54" s="238"/>
      <c r="FI54" s="238"/>
      <c r="FJ54" s="238"/>
      <c r="FK54" s="238"/>
      <c r="FL54" s="238"/>
      <c r="FM54" s="238"/>
      <c r="FN54" s="238"/>
      <c r="FO54" s="238"/>
      <c r="FP54" s="238"/>
      <c r="FQ54" s="238"/>
      <c r="FR54" s="238"/>
      <c r="FS54" s="238"/>
      <c r="FT54" s="238"/>
      <c r="FU54" s="238"/>
      <c r="FV54" s="238"/>
      <c r="FW54" s="238"/>
      <c r="FX54" s="238"/>
      <c r="FY54" s="238"/>
      <c r="FZ54" s="238"/>
      <c r="GA54" s="238"/>
      <c r="GB54" s="238"/>
      <c r="GC54" s="238"/>
      <c r="GD54" s="238"/>
      <c r="GE54" s="238"/>
      <c r="GF54" s="238"/>
      <c r="GG54" s="238"/>
      <c r="GH54" s="238"/>
      <c r="GI54" s="238"/>
      <c r="GJ54" s="238"/>
      <c r="GK54" s="238"/>
      <c r="GL54" s="238"/>
      <c r="GM54" s="238"/>
      <c r="GN54" s="238"/>
      <c r="GO54" s="238"/>
      <c r="GP54" s="238"/>
      <c r="GQ54" s="238"/>
      <c r="GR54" s="238"/>
      <c r="GS54" s="238"/>
      <c r="GT54" s="238"/>
      <c r="GU54" s="238"/>
      <c r="GV54" s="238"/>
      <c r="GW54" s="238"/>
      <c r="GX54" s="238"/>
      <c r="GY54" s="238"/>
      <c r="GZ54" s="238"/>
      <c r="HA54" s="238"/>
      <c r="HB54" s="238"/>
      <c r="HC54" s="238"/>
      <c r="HD54" s="238"/>
      <c r="HE54" s="238"/>
      <c r="HF54" s="238"/>
      <c r="HG54" s="238"/>
      <c r="HH54" s="238"/>
      <c r="HI54" s="238"/>
      <c r="HJ54" s="238"/>
      <c r="HK54" s="238"/>
    </row>
    <row r="55" spans="1:219" s="264" customFormat="1" ht="12.75" hidden="1" customHeight="1">
      <c r="A55" s="234">
        <f t="shared" si="8"/>
        <v>41</v>
      </c>
      <c r="B55" s="265">
        <v>43119</v>
      </c>
      <c r="C55" s="265">
        <v>43483</v>
      </c>
      <c r="D55" s="270" t="s">
        <v>153</v>
      </c>
      <c r="E55" s="237">
        <v>0.75</v>
      </c>
      <c r="F55" s="238">
        <v>6</v>
      </c>
      <c r="G55" s="239">
        <v>2204</v>
      </c>
      <c r="H55" s="267" t="s">
        <v>155</v>
      </c>
      <c r="I55" s="241">
        <v>75</v>
      </c>
      <c r="J55" s="242" t="s">
        <v>126</v>
      </c>
      <c r="K55" s="240" t="s">
        <v>123</v>
      </c>
      <c r="L55" s="266">
        <v>4808591</v>
      </c>
      <c r="M55" s="268">
        <v>180</v>
      </c>
      <c r="N55" s="245">
        <f t="shared" si="9"/>
        <v>30</v>
      </c>
      <c r="O55" s="246">
        <v>1</v>
      </c>
      <c r="P55" s="247">
        <v>46633.52</v>
      </c>
      <c r="Q55" s="248">
        <f t="shared" si="34"/>
        <v>259.07511111111108</v>
      </c>
      <c r="R55" s="249">
        <f t="shared" si="11"/>
        <v>43119</v>
      </c>
      <c r="S55" s="244"/>
      <c r="T55" s="244"/>
      <c r="U55" s="250">
        <f t="shared" si="12"/>
        <v>0</v>
      </c>
      <c r="V55" s="251">
        <v>41</v>
      </c>
      <c r="W55" s="252">
        <f t="shared" si="0"/>
        <v>4808591</v>
      </c>
      <c r="X55" s="253" t="str">
        <f t="shared" si="13"/>
        <v>862/12.11.18</v>
      </c>
      <c r="Y55" s="254">
        <f t="shared" si="33"/>
        <v>43119</v>
      </c>
      <c r="Z55" s="254">
        <f t="shared" si="33"/>
        <v>43483</v>
      </c>
      <c r="AA55" s="255"/>
      <c r="AB55" s="255">
        <f t="shared" si="15"/>
        <v>0</v>
      </c>
      <c r="AC55" s="256" t="str">
        <f t="shared" si="16"/>
        <v>Santa Cristina Screw CAP 2015</v>
      </c>
      <c r="AD55" s="257">
        <f t="shared" si="16"/>
        <v>75</v>
      </c>
      <c r="AE55" s="258">
        <f t="shared" si="17"/>
        <v>259.07511111111108</v>
      </c>
      <c r="AF55" s="259">
        <f t="shared" si="18"/>
        <v>2204</v>
      </c>
      <c r="AG55" s="260">
        <f t="shared" si="1"/>
        <v>0</v>
      </c>
      <c r="AH55" s="261">
        <f t="shared" si="19"/>
        <v>0.5</v>
      </c>
      <c r="AI55" s="260">
        <f t="shared" si="20"/>
        <v>0</v>
      </c>
      <c r="AJ55" s="260">
        <v>0</v>
      </c>
      <c r="AK55" s="260">
        <v>0</v>
      </c>
      <c r="AL55" s="260">
        <v>0</v>
      </c>
      <c r="AM55" s="260"/>
      <c r="AN55" s="260">
        <f t="shared" si="21"/>
        <v>0</v>
      </c>
      <c r="AO55" s="260">
        <f t="shared" si="2"/>
        <v>1079</v>
      </c>
      <c r="AP55" s="260">
        <f t="shared" si="22"/>
        <v>0</v>
      </c>
      <c r="AQ55" s="260">
        <f t="shared" si="23"/>
        <v>0</v>
      </c>
      <c r="AR55" s="262">
        <f t="shared" si="3"/>
        <v>44287</v>
      </c>
      <c r="AS55" s="249">
        <f t="shared" si="24"/>
        <v>43208</v>
      </c>
      <c r="AT55" s="263">
        <f t="shared" si="4"/>
        <v>0</v>
      </c>
      <c r="AU55" s="263">
        <f t="shared" si="5"/>
        <v>0</v>
      </c>
      <c r="AV55" s="263">
        <f t="shared" si="25"/>
        <v>0</v>
      </c>
      <c r="AW55" s="242" t="str">
        <f t="shared" si="26"/>
        <v>6x75 CL</v>
      </c>
      <c r="AX55" s="242"/>
      <c r="AY55" s="263">
        <v>0.75</v>
      </c>
      <c r="AZ55" s="263">
        <f t="shared" si="27"/>
        <v>0</v>
      </c>
      <c r="CR55" s="246"/>
      <c r="CS55" s="262">
        <f t="shared" si="32"/>
        <v>43119</v>
      </c>
      <c r="CT55" s="262">
        <f t="shared" si="32"/>
        <v>43483</v>
      </c>
      <c r="CU55" s="246" t="str">
        <f t="shared" si="32"/>
        <v>862/12.11.18</v>
      </c>
      <c r="CV55" s="246" t="str">
        <f t="shared" si="28"/>
        <v>Santa Cristina Screw CAP 2015</v>
      </c>
      <c r="CW55" s="246" t="str">
        <f t="shared" si="29"/>
        <v>6x75 CL</v>
      </c>
      <c r="CX55" s="244">
        <f t="shared" si="7"/>
        <v>180</v>
      </c>
      <c r="CY55" s="244"/>
      <c r="CZ55" s="244"/>
      <c r="DA55" s="244"/>
      <c r="DB55" s="244"/>
      <c r="DC55" s="244"/>
      <c r="DD55" s="244"/>
      <c r="DE55" s="244"/>
      <c r="DF55" s="244"/>
      <c r="DG55" s="244"/>
      <c r="DH55" s="244"/>
      <c r="DI55" s="244"/>
      <c r="DJ55" s="244"/>
      <c r="DK55" s="244"/>
      <c r="DL55" s="244"/>
      <c r="DM55" s="244"/>
      <c r="DN55" s="244"/>
      <c r="DO55" s="244"/>
      <c r="DP55" s="244"/>
      <c r="DQ55" s="244"/>
      <c r="DR55" s="244"/>
      <c r="DS55" s="244"/>
      <c r="DT55" s="244"/>
      <c r="DU55" s="244"/>
      <c r="DV55" s="244"/>
      <c r="DW55" s="244"/>
      <c r="DX55" s="244"/>
      <c r="DY55" s="244"/>
      <c r="DZ55" s="244"/>
      <c r="EA55" s="238"/>
      <c r="EB55" s="238"/>
      <c r="EC55" s="238"/>
      <c r="ED55" s="238"/>
      <c r="EE55" s="238"/>
      <c r="EF55" s="238"/>
      <c r="EG55" s="238"/>
      <c r="EH55" s="238"/>
      <c r="EI55" s="238"/>
      <c r="EJ55" s="238"/>
      <c r="EK55" s="238"/>
      <c r="EL55" s="238"/>
      <c r="EM55" s="238"/>
      <c r="EN55" s="238"/>
      <c r="EO55" s="238"/>
      <c r="EP55" s="238"/>
      <c r="EQ55" s="238"/>
      <c r="ER55" s="238"/>
      <c r="ES55" s="238"/>
      <c r="ET55" s="238"/>
      <c r="EU55" s="238"/>
      <c r="EV55" s="238"/>
      <c r="EW55" s="238"/>
      <c r="EX55" s="238"/>
      <c r="EY55" s="238"/>
      <c r="EZ55" s="238"/>
      <c r="FA55" s="238"/>
      <c r="FB55" s="238"/>
      <c r="FC55" s="238"/>
      <c r="FD55" s="238"/>
      <c r="FE55" s="238"/>
      <c r="FF55" s="238"/>
      <c r="FG55" s="238"/>
      <c r="FH55" s="238"/>
      <c r="FI55" s="238"/>
      <c r="FJ55" s="238"/>
      <c r="FK55" s="238"/>
      <c r="FL55" s="238"/>
      <c r="FM55" s="238"/>
      <c r="FN55" s="238"/>
      <c r="FO55" s="238"/>
      <c r="FP55" s="238"/>
      <c r="FQ55" s="238"/>
      <c r="FR55" s="238"/>
      <c r="FS55" s="238"/>
      <c r="FT55" s="238"/>
      <c r="FU55" s="238"/>
      <c r="FV55" s="238"/>
      <c r="FW55" s="238"/>
      <c r="FX55" s="238"/>
      <c r="FY55" s="238"/>
      <c r="FZ55" s="238"/>
      <c r="GA55" s="238"/>
      <c r="GB55" s="238"/>
      <c r="GC55" s="238"/>
      <c r="GD55" s="238"/>
      <c r="GE55" s="238"/>
      <c r="GF55" s="238"/>
      <c r="GG55" s="238"/>
      <c r="GH55" s="238"/>
      <c r="GI55" s="238"/>
      <c r="GJ55" s="238"/>
      <c r="GK55" s="238"/>
      <c r="GL55" s="238"/>
      <c r="GM55" s="238"/>
      <c r="GN55" s="238"/>
      <c r="GO55" s="238"/>
      <c r="GP55" s="238"/>
      <c r="GQ55" s="238"/>
      <c r="GR55" s="238"/>
      <c r="GS55" s="238"/>
      <c r="GT55" s="238"/>
      <c r="GU55" s="238"/>
      <c r="GV55" s="238"/>
      <c r="GW55" s="238"/>
      <c r="GX55" s="238"/>
      <c r="GY55" s="238"/>
      <c r="GZ55" s="238"/>
      <c r="HA55" s="238"/>
      <c r="HB55" s="238"/>
      <c r="HC55" s="238"/>
      <c r="HD55" s="238"/>
      <c r="HE55" s="238"/>
      <c r="HF55" s="238"/>
      <c r="HG55" s="238"/>
      <c r="HH55" s="238"/>
      <c r="HI55" s="238"/>
      <c r="HJ55" s="238"/>
      <c r="HK55" s="238"/>
    </row>
    <row r="56" spans="1:219" s="264" customFormat="1" ht="12.75" hidden="1" customHeight="1">
      <c r="A56" s="234">
        <f t="shared" si="8"/>
        <v>42</v>
      </c>
      <c r="B56" s="265">
        <v>42997</v>
      </c>
      <c r="C56" s="265">
        <v>43718</v>
      </c>
      <c r="D56" s="270" t="s">
        <v>153</v>
      </c>
      <c r="E56" s="237">
        <v>0.75</v>
      </c>
      <c r="F56" s="238">
        <v>12</v>
      </c>
      <c r="G56" s="239">
        <v>2204</v>
      </c>
      <c r="H56" s="267" t="s">
        <v>154</v>
      </c>
      <c r="I56" s="241">
        <v>75</v>
      </c>
      <c r="J56" s="242" t="s">
        <v>128</v>
      </c>
      <c r="K56" s="240" t="s">
        <v>123</v>
      </c>
      <c r="L56" s="266">
        <v>3145614</v>
      </c>
      <c r="M56" s="268">
        <v>240</v>
      </c>
      <c r="N56" s="245">
        <f t="shared" si="9"/>
        <v>20</v>
      </c>
      <c r="O56" s="246">
        <v>1</v>
      </c>
      <c r="P56" s="247">
        <v>80281.5</v>
      </c>
      <c r="Q56" s="248">
        <f t="shared" si="34"/>
        <v>334.50625000000002</v>
      </c>
      <c r="R56" s="249">
        <f t="shared" si="11"/>
        <v>42997</v>
      </c>
      <c r="S56" s="244">
        <v>0</v>
      </c>
      <c r="T56" s="244"/>
      <c r="U56" s="250">
        <f t="shared" si="12"/>
        <v>0</v>
      </c>
      <c r="V56" s="251">
        <v>42</v>
      </c>
      <c r="W56" s="252">
        <f t="shared" si="0"/>
        <v>3145614</v>
      </c>
      <c r="X56" s="253" t="str">
        <f t="shared" si="13"/>
        <v>862/12.11.18</v>
      </c>
      <c r="Y56" s="254">
        <f t="shared" si="33"/>
        <v>42997</v>
      </c>
      <c r="Z56" s="254">
        <f t="shared" si="33"/>
        <v>43718</v>
      </c>
      <c r="AA56" s="255"/>
      <c r="AB56" s="255">
        <f t="shared" si="15"/>
        <v>0</v>
      </c>
      <c r="AC56" s="256" t="str">
        <f t="shared" si="16"/>
        <v>Bonacosta Vlpolicella Classico DOC 2016</v>
      </c>
      <c r="AD56" s="257">
        <f t="shared" si="16"/>
        <v>75</v>
      </c>
      <c r="AE56" s="258">
        <f t="shared" si="17"/>
        <v>334.50625000000002</v>
      </c>
      <c r="AF56" s="259">
        <f t="shared" si="18"/>
        <v>2204</v>
      </c>
      <c r="AG56" s="260">
        <f t="shared" si="1"/>
        <v>0</v>
      </c>
      <c r="AH56" s="261">
        <f t="shared" si="19"/>
        <v>0.5</v>
      </c>
      <c r="AI56" s="260">
        <f t="shared" si="20"/>
        <v>0</v>
      </c>
      <c r="AJ56" s="260">
        <v>0</v>
      </c>
      <c r="AK56" s="260">
        <v>0</v>
      </c>
      <c r="AL56" s="260">
        <v>0</v>
      </c>
      <c r="AM56" s="260"/>
      <c r="AN56" s="260">
        <f t="shared" si="21"/>
        <v>0</v>
      </c>
      <c r="AO56" s="260">
        <f t="shared" si="2"/>
        <v>1201</v>
      </c>
      <c r="AP56" s="260">
        <f t="shared" si="22"/>
        <v>0</v>
      </c>
      <c r="AQ56" s="260">
        <f t="shared" si="23"/>
        <v>0</v>
      </c>
      <c r="AR56" s="262">
        <f t="shared" si="3"/>
        <v>44287</v>
      </c>
      <c r="AS56" s="249">
        <f t="shared" si="24"/>
        <v>43086</v>
      </c>
      <c r="AT56" s="263">
        <f t="shared" si="4"/>
        <v>0</v>
      </c>
      <c r="AU56" s="263">
        <f t="shared" si="5"/>
        <v>0</v>
      </c>
      <c r="AV56" s="263">
        <f t="shared" si="25"/>
        <v>0</v>
      </c>
      <c r="AW56" s="242" t="str">
        <f t="shared" si="26"/>
        <v>12x75 CL</v>
      </c>
      <c r="AX56" s="242"/>
      <c r="AY56" s="263">
        <v>0.75</v>
      </c>
      <c r="AZ56" s="263">
        <f t="shared" si="27"/>
        <v>0</v>
      </c>
      <c r="CR56" s="246"/>
      <c r="CS56" s="262">
        <f t="shared" si="32"/>
        <v>42997</v>
      </c>
      <c r="CT56" s="262">
        <f t="shared" si="32"/>
        <v>43718</v>
      </c>
      <c r="CU56" s="246" t="str">
        <f t="shared" si="32"/>
        <v>862/12.11.18</v>
      </c>
      <c r="CV56" s="246" t="str">
        <f t="shared" si="28"/>
        <v>Bonacosta Vlpolicella Classico DOC 2016</v>
      </c>
      <c r="CW56" s="246" t="str">
        <f t="shared" si="29"/>
        <v>12x75 CL</v>
      </c>
      <c r="CX56" s="244">
        <f t="shared" si="7"/>
        <v>240</v>
      </c>
      <c r="CY56" s="244">
        <v>0</v>
      </c>
      <c r="CZ56" s="244">
        <v>0</v>
      </c>
      <c r="DA56" s="244"/>
      <c r="DB56" s="244"/>
      <c r="DC56" s="244"/>
      <c r="DD56" s="244"/>
      <c r="DE56" s="244"/>
      <c r="DF56" s="244"/>
      <c r="DG56" s="244"/>
      <c r="DH56" s="244"/>
      <c r="DI56" s="244"/>
      <c r="DJ56" s="244"/>
      <c r="DK56" s="244"/>
      <c r="DL56" s="244"/>
      <c r="DM56" s="244"/>
      <c r="DN56" s="244"/>
      <c r="DO56" s="244"/>
      <c r="DP56" s="244"/>
      <c r="DQ56" s="244"/>
      <c r="DR56" s="244"/>
      <c r="DS56" s="244"/>
      <c r="DT56" s="244"/>
      <c r="DU56" s="244"/>
      <c r="DV56" s="244"/>
      <c r="DW56" s="244"/>
      <c r="DX56" s="244"/>
      <c r="DY56" s="244"/>
      <c r="DZ56" s="244"/>
      <c r="EA56" s="238"/>
      <c r="EB56" s="238"/>
      <c r="EC56" s="238"/>
      <c r="ED56" s="238"/>
      <c r="EE56" s="238"/>
      <c r="EF56" s="238"/>
      <c r="EG56" s="238"/>
      <c r="EH56" s="238"/>
      <c r="EI56" s="238"/>
      <c r="EJ56" s="238"/>
      <c r="EK56" s="238"/>
      <c r="EL56" s="238"/>
      <c r="EM56" s="238"/>
      <c r="EN56" s="238"/>
      <c r="EO56" s="238"/>
      <c r="EP56" s="238"/>
      <c r="EQ56" s="238"/>
      <c r="ER56" s="238"/>
      <c r="ES56" s="238"/>
      <c r="ET56" s="238"/>
      <c r="EU56" s="238"/>
      <c r="EV56" s="238"/>
      <c r="EW56" s="238"/>
      <c r="EX56" s="238"/>
      <c r="EY56" s="238"/>
      <c r="EZ56" s="238"/>
      <c r="FA56" s="238"/>
      <c r="FB56" s="238"/>
      <c r="FC56" s="238"/>
      <c r="FD56" s="238"/>
      <c r="FE56" s="238"/>
      <c r="FF56" s="238"/>
      <c r="FG56" s="238"/>
      <c r="FH56" s="238"/>
      <c r="FI56" s="238"/>
      <c r="FJ56" s="238"/>
      <c r="FK56" s="238"/>
      <c r="FL56" s="238"/>
      <c r="FM56" s="238"/>
      <c r="FN56" s="238"/>
      <c r="FO56" s="238"/>
      <c r="FP56" s="238"/>
      <c r="FQ56" s="238"/>
      <c r="FR56" s="238"/>
      <c r="FS56" s="238"/>
      <c r="FT56" s="238"/>
      <c r="FU56" s="238"/>
      <c r="FV56" s="238"/>
      <c r="FW56" s="238"/>
      <c r="FX56" s="238"/>
      <c r="FY56" s="238"/>
      <c r="FZ56" s="238"/>
      <c r="GA56" s="238"/>
      <c r="GB56" s="238"/>
      <c r="GC56" s="238"/>
      <c r="GD56" s="238"/>
      <c r="GE56" s="238"/>
      <c r="GF56" s="238"/>
      <c r="GG56" s="238"/>
      <c r="GH56" s="238"/>
      <c r="GI56" s="238"/>
      <c r="GJ56" s="238"/>
      <c r="GK56" s="238"/>
      <c r="GL56" s="238"/>
      <c r="GM56" s="238"/>
      <c r="GN56" s="238"/>
      <c r="GO56" s="238"/>
      <c r="GP56" s="238"/>
      <c r="GQ56" s="238"/>
      <c r="GR56" s="238"/>
      <c r="GS56" s="238"/>
      <c r="GT56" s="238"/>
      <c r="GU56" s="238"/>
      <c r="GV56" s="238"/>
      <c r="GW56" s="238"/>
      <c r="GX56" s="238"/>
      <c r="GY56" s="238"/>
      <c r="GZ56" s="238"/>
      <c r="HA56" s="238"/>
      <c r="HB56" s="238"/>
      <c r="HC56" s="238"/>
      <c r="HD56" s="238"/>
      <c r="HE56" s="238"/>
      <c r="HF56" s="238"/>
      <c r="HG56" s="238"/>
      <c r="HH56" s="238"/>
      <c r="HI56" s="238"/>
      <c r="HJ56" s="238"/>
      <c r="HK56" s="238"/>
    </row>
    <row r="57" spans="1:219" s="264" customFormat="1" ht="12.75" hidden="1" customHeight="1">
      <c r="A57" s="234">
        <f t="shared" si="8"/>
        <v>43</v>
      </c>
      <c r="B57" s="265">
        <v>43362</v>
      </c>
      <c r="C57" s="265">
        <v>43726</v>
      </c>
      <c r="D57" s="270" t="s">
        <v>164</v>
      </c>
      <c r="E57" s="237">
        <v>0.75</v>
      </c>
      <c r="F57" s="238">
        <v>12</v>
      </c>
      <c r="G57" s="239">
        <v>2208</v>
      </c>
      <c r="H57" s="267" t="s">
        <v>132</v>
      </c>
      <c r="I57" s="241">
        <v>75</v>
      </c>
      <c r="J57" s="242" t="s">
        <v>128</v>
      </c>
      <c r="K57" s="240" t="s">
        <v>165</v>
      </c>
      <c r="L57" s="266">
        <v>8030845</v>
      </c>
      <c r="M57" s="268">
        <v>420</v>
      </c>
      <c r="N57" s="245">
        <f t="shared" si="9"/>
        <v>35</v>
      </c>
      <c r="O57" s="246">
        <v>1</v>
      </c>
      <c r="P57" s="247">
        <v>67416.009999999995</v>
      </c>
      <c r="Q57" s="248">
        <f t="shared" si="34"/>
        <v>160.51430952380952</v>
      </c>
      <c r="R57" s="249">
        <f t="shared" si="11"/>
        <v>43362</v>
      </c>
      <c r="S57" s="244"/>
      <c r="T57" s="244"/>
      <c r="U57" s="250">
        <f t="shared" si="12"/>
        <v>0</v>
      </c>
      <c r="V57" s="251">
        <v>43</v>
      </c>
      <c r="W57" s="252">
        <f t="shared" si="0"/>
        <v>8030845</v>
      </c>
      <c r="X57" s="253" t="str">
        <f t="shared" si="13"/>
        <v>1074/11.01.19</v>
      </c>
      <c r="Y57" s="254">
        <f t="shared" si="33"/>
        <v>43362</v>
      </c>
      <c r="Z57" s="254">
        <f t="shared" si="33"/>
        <v>43726</v>
      </c>
      <c r="AA57" s="255"/>
      <c r="AB57" s="255">
        <f t="shared" si="15"/>
        <v>0</v>
      </c>
      <c r="AC57" s="256" t="str">
        <f t="shared" si="16"/>
        <v>Absolute Vodka</v>
      </c>
      <c r="AD57" s="257">
        <f t="shared" si="16"/>
        <v>75</v>
      </c>
      <c r="AE57" s="258">
        <f t="shared" si="17"/>
        <v>160.51430952380952</v>
      </c>
      <c r="AF57" s="259">
        <f t="shared" si="18"/>
        <v>2208</v>
      </c>
      <c r="AG57" s="260">
        <f t="shared" si="1"/>
        <v>0</v>
      </c>
      <c r="AH57" s="261">
        <f t="shared" si="19"/>
        <v>0.5</v>
      </c>
      <c r="AI57" s="260">
        <f t="shared" si="20"/>
        <v>0</v>
      </c>
      <c r="AJ57" s="260">
        <v>0</v>
      </c>
      <c r="AK57" s="260">
        <v>0</v>
      </c>
      <c r="AL57" s="260">
        <v>0</v>
      </c>
      <c r="AM57" s="260"/>
      <c r="AN57" s="260">
        <f t="shared" si="21"/>
        <v>0</v>
      </c>
      <c r="AO57" s="260">
        <f t="shared" si="2"/>
        <v>836</v>
      </c>
      <c r="AP57" s="260">
        <f t="shared" si="22"/>
        <v>0</v>
      </c>
      <c r="AQ57" s="260">
        <f t="shared" si="23"/>
        <v>0</v>
      </c>
      <c r="AR57" s="262">
        <f t="shared" si="3"/>
        <v>44287</v>
      </c>
      <c r="AS57" s="249">
        <f t="shared" si="24"/>
        <v>43451</v>
      </c>
      <c r="AT57" s="263">
        <f t="shared" si="4"/>
        <v>0</v>
      </c>
      <c r="AU57" s="263">
        <f t="shared" si="5"/>
        <v>0</v>
      </c>
      <c r="AV57" s="263">
        <f t="shared" si="25"/>
        <v>0</v>
      </c>
      <c r="AW57" s="242" t="str">
        <f t="shared" si="26"/>
        <v>12x75 CL</v>
      </c>
      <c r="AX57" s="242"/>
      <c r="AY57" s="263">
        <v>0.75</v>
      </c>
      <c r="AZ57" s="263">
        <f t="shared" si="27"/>
        <v>0</v>
      </c>
      <c r="CR57" s="246"/>
      <c r="CS57" s="262">
        <f t="shared" si="32"/>
        <v>43362</v>
      </c>
      <c r="CT57" s="262">
        <f t="shared" si="32"/>
        <v>43726</v>
      </c>
      <c r="CU57" s="246" t="str">
        <f t="shared" si="32"/>
        <v>1074/11.01.19</v>
      </c>
      <c r="CV57" s="246" t="str">
        <f t="shared" si="28"/>
        <v>Absolute Vodka</v>
      </c>
      <c r="CW57" s="246" t="str">
        <f t="shared" si="29"/>
        <v>12x75 CL</v>
      </c>
      <c r="CX57" s="244">
        <f t="shared" si="7"/>
        <v>420</v>
      </c>
      <c r="CY57" s="244"/>
      <c r="CZ57" s="244"/>
      <c r="DA57" s="244"/>
      <c r="DB57" s="244"/>
      <c r="DC57" s="244"/>
      <c r="DD57" s="244"/>
      <c r="DE57" s="244"/>
      <c r="DF57" s="244"/>
      <c r="DG57" s="244"/>
      <c r="DH57" s="244"/>
      <c r="DI57" s="244"/>
      <c r="DJ57" s="244"/>
      <c r="DK57" s="244"/>
      <c r="DL57" s="244"/>
      <c r="DM57" s="244"/>
      <c r="DN57" s="244"/>
      <c r="DO57" s="244"/>
      <c r="DP57" s="244"/>
      <c r="DQ57" s="244"/>
      <c r="DR57" s="244"/>
      <c r="DS57" s="244"/>
      <c r="DT57" s="244"/>
      <c r="DU57" s="244"/>
      <c r="DV57" s="244"/>
      <c r="DW57" s="244"/>
      <c r="DX57" s="244"/>
      <c r="DY57" s="244"/>
      <c r="DZ57" s="244"/>
      <c r="EA57" s="238"/>
      <c r="EB57" s="238"/>
      <c r="EC57" s="238"/>
      <c r="ED57" s="238"/>
      <c r="EE57" s="238"/>
      <c r="EF57" s="238"/>
      <c r="EG57" s="238"/>
      <c r="EH57" s="238"/>
      <c r="EI57" s="238"/>
      <c r="EJ57" s="238"/>
      <c r="EK57" s="238"/>
      <c r="EL57" s="238"/>
      <c r="EM57" s="238"/>
      <c r="EN57" s="238"/>
      <c r="EO57" s="238"/>
      <c r="EP57" s="238"/>
      <c r="EQ57" s="238"/>
      <c r="ER57" s="238"/>
      <c r="ES57" s="238"/>
      <c r="ET57" s="238"/>
      <c r="EU57" s="238"/>
      <c r="EV57" s="238"/>
      <c r="EW57" s="238"/>
      <c r="EX57" s="238"/>
      <c r="EY57" s="238"/>
      <c r="EZ57" s="238"/>
      <c r="FA57" s="238"/>
      <c r="FB57" s="238"/>
      <c r="FC57" s="238"/>
      <c r="FD57" s="238"/>
      <c r="FE57" s="238"/>
      <c r="FF57" s="238"/>
      <c r="FG57" s="238"/>
      <c r="FH57" s="238"/>
      <c r="FI57" s="238"/>
      <c r="FJ57" s="238"/>
      <c r="FK57" s="238"/>
      <c r="FL57" s="238"/>
      <c r="FM57" s="238"/>
      <c r="FN57" s="238"/>
      <c r="FO57" s="238"/>
      <c r="FP57" s="238"/>
      <c r="FQ57" s="238"/>
      <c r="FR57" s="238"/>
      <c r="FS57" s="238"/>
      <c r="FT57" s="238"/>
      <c r="FU57" s="238"/>
      <c r="FV57" s="238"/>
      <c r="FW57" s="238"/>
      <c r="FX57" s="238"/>
      <c r="FY57" s="238"/>
      <c r="FZ57" s="238"/>
      <c r="GA57" s="238"/>
      <c r="GB57" s="238"/>
      <c r="GC57" s="238"/>
      <c r="GD57" s="238"/>
      <c r="GE57" s="238"/>
      <c r="GF57" s="238"/>
      <c r="GG57" s="238"/>
      <c r="GH57" s="238"/>
      <c r="GI57" s="238"/>
      <c r="GJ57" s="238"/>
      <c r="GK57" s="238"/>
      <c r="GL57" s="238"/>
      <c r="GM57" s="238"/>
      <c r="GN57" s="238"/>
      <c r="GO57" s="238"/>
      <c r="GP57" s="238"/>
      <c r="GQ57" s="238"/>
      <c r="GR57" s="238"/>
      <c r="GS57" s="238"/>
      <c r="GT57" s="238"/>
      <c r="GU57" s="238"/>
      <c r="GV57" s="238"/>
      <c r="GW57" s="238"/>
      <c r="GX57" s="238"/>
      <c r="GY57" s="238"/>
      <c r="GZ57" s="238"/>
      <c r="HA57" s="238"/>
      <c r="HB57" s="238"/>
      <c r="HC57" s="238"/>
      <c r="HD57" s="238"/>
      <c r="HE57" s="238"/>
      <c r="HF57" s="238"/>
      <c r="HG57" s="238"/>
      <c r="HH57" s="238"/>
      <c r="HI57" s="238"/>
      <c r="HJ57" s="238"/>
      <c r="HK57" s="238"/>
    </row>
    <row r="58" spans="1:219" s="264" customFormat="1" ht="12.75" hidden="1" customHeight="1">
      <c r="A58" s="234">
        <f t="shared" si="8"/>
        <v>44</v>
      </c>
      <c r="B58" s="265">
        <v>43413</v>
      </c>
      <c r="C58" s="265">
        <v>43777</v>
      </c>
      <c r="D58" s="270" t="s">
        <v>164</v>
      </c>
      <c r="E58" s="237">
        <v>0.75</v>
      </c>
      <c r="F58" s="238">
        <v>12</v>
      </c>
      <c r="G58" s="239">
        <v>2208</v>
      </c>
      <c r="H58" s="267" t="s">
        <v>166</v>
      </c>
      <c r="I58" s="241">
        <v>75</v>
      </c>
      <c r="J58" s="242" t="s">
        <v>128</v>
      </c>
      <c r="K58" s="240" t="s">
        <v>165</v>
      </c>
      <c r="L58" s="266">
        <v>8635231</v>
      </c>
      <c r="M58" s="268">
        <v>420</v>
      </c>
      <c r="N58" s="245">
        <f t="shared" si="9"/>
        <v>35</v>
      </c>
      <c r="O58" s="246">
        <v>1</v>
      </c>
      <c r="P58" s="247">
        <v>60810.53</v>
      </c>
      <c r="Q58" s="248">
        <f t="shared" si="34"/>
        <v>144.7869761904762</v>
      </c>
      <c r="R58" s="249">
        <f t="shared" si="11"/>
        <v>43413</v>
      </c>
      <c r="S58" s="244"/>
      <c r="T58" s="244"/>
      <c r="U58" s="250">
        <f t="shared" si="12"/>
        <v>0</v>
      </c>
      <c r="V58" s="251">
        <v>44</v>
      </c>
      <c r="W58" s="252">
        <f t="shared" si="0"/>
        <v>8635231</v>
      </c>
      <c r="X58" s="253" t="str">
        <f t="shared" si="13"/>
        <v>1074/11.01.19</v>
      </c>
      <c r="Y58" s="254">
        <f t="shared" si="33"/>
        <v>43413</v>
      </c>
      <c r="Z58" s="254">
        <f t="shared" si="33"/>
        <v>43777</v>
      </c>
      <c r="AA58" s="255"/>
      <c r="AB58" s="255">
        <f t="shared" si="15"/>
        <v>0</v>
      </c>
      <c r="AC58" s="256" t="str">
        <f t="shared" si="16"/>
        <v>Ballantine Finest S/W 12/750 ml</v>
      </c>
      <c r="AD58" s="257">
        <f t="shared" si="16"/>
        <v>75</v>
      </c>
      <c r="AE58" s="258">
        <f t="shared" si="17"/>
        <v>144.7869761904762</v>
      </c>
      <c r="AF58" s="259">
        <f t="shared" si="18"/>
        <v>2208</v>
      </c>
      <c r="AG58" s="260">
        <f t="shared" si="1"/>
        <v>0</v>
      </c>
      <c r="AH58" s="261">
        <f t="shared" si="19"/>
        <v>0.5</v>
      </c>
      <c r="AI58" s="260">
        <f t="shared" si="20"/>
        <v>0</v>
      </c>
      <c r="AJ58" s="260">
        <v>0</v>
      </c>
      <c r="AK58" s="260">
        <v>0</v>
      </c>
      <c r="AL58" s="260">
        <v>0</v>
      </c>
      <c r="AM58" s="260"/>
      <c r="AN58" s="260">
        <f t="shared" si="21"/>
        <v>0</v>
      </c>
      <c r="AO58" s="260">
        <f t="shared" si="2"/>
        <v>785</v>
      </c>
      <c r="AP58" s="260">
        <f t="shared" si="22"/>
        <v>0</v>
      </c>
      <c r="AQ58" s="260">
        <f t="shared" si="23"/>
        <v>0</v>
      </c>
      <c r="AR58" s="262">
        <f t="shared" si="3"/>
        <v>44287</v>
      </c>
      <c r="AS58" s="249">
        <f t="shared" si="24"/>
        <v>43502</v>
      </c>
      <c r="AT58" s="263">
        <f t="shared" si="4"/>
        <v>0</v>
      </c>
      <c r="AU58" s="263">
        <f t="shared" si="5"/>
        <v>0</v>
      </c>
      <c r="AV58" s="263">
        <f t="shared" si="25"/>
        <v>0</v>
      </c>
      <c r="AW58" s="242" t="str">
        <f t="shared" si="26"/>
        <v>12x75 CL</v>
      </c>
      <c r="AX58" s="242"/>
      <c r="AY58" s="263">
        <v>0.75</v>
      </c>
      <c r="AZ58" s="263">
        <f t="shared" si="27"/>
        <v>0</v>
      </c>
      <c r="CR58" s="246"/>
      <c r="CS58" s="262">
        <f t="shared" ref="CS58:CU73" si="35">B58</f>
        <v>43413</v>
      </c>
      <c r="CT58" s="262">
        <f t="shared" si="35"/>
        <v>43777</v>
      </c>
      <c r="CU58" s="246" t="str">
        <f t="shared" si="35"/>
        <v>1074/11.01.19</v>
      </c>
      <c r="CV58" s="246" t="str">
        <f t="shared" si="28"/>
        <v>Ballantine Finest S/W 12/750 ml</v>
      </c>
      <c r="CW58" s="246" t="str">
        <f t="shared" si="29"/>
        <v>12x75 CL</v>
      </c>
      <c r="CX58" s="244">
        <f t="shared" si="7"/>
        <v>420</v>
      </c>
      <c r="CY58" s="244"/>
      <c r="CZ58" s="244"/>
      <c r="DA58" s="244"/>
      <c r="DB58" s="244"/>
      <c r="DC58" s="244"/>
      <c r="DD58" s="244"/>
      <c r="DE58" s="244"/>
      <c r="DF58" s="244"/>
      <c r="DG58" s="244"/>
      <c r="DH58" s="244"/>
      <c r="DI58" s="244"/>
      <c r="DJ58" s="244"/>
      <c r="DK58" s="244"/>
      <c r="DL58" s="244"/>
      <c r="DM58" s="244"/>
      <c r="DN58" s="244"/>
      <c r="DO58" s="244"/>
      <c r="DP58" s="244"/>
      <c r="DQ58" s="244"/>
      <c r="DR58" s="244"/>
      <c r="DS58" s="244"/>
      <c r="DT58" s="244"/>
      <c r="DU58" s="244"/>
      <c r="DV58" s="244"/>
      <c r="DW58" s="244"/>
      <c r="DX58" s="244"/>
      <c r="DY58" s="244"/>
      <c r="DZ58" s="244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238"/>
      <c r="EQ58" s="238"/>
      <c r="ER58" s="238"/>
      <c r="ES58" s="238"/>
      <c r="ET58" s="238"/>
      <c r="EU58" s="238"/>
      <c r="EV58" s="238"/>
      <c r="EW58" s="238"/>
      <c r="EX58" s="238"/>
      <c r="EY58" s="238"/>
      <c r="EZ58" s="238"/>
      <c r="FA58" s="238"/>
      <c r="FB58" s="238"/>
      <c r="FC58" s="238"/>
      <c r="FD58" s="238"/>
      <c r="FE58" s="238"/>
      <c r="FF58" s="238"/>
      <c r="FG58" s="238"/>
      <c r="FH58" s="238"/>
      <c r="FI58" s="238"/>
      <c r="FJ58" s="238"/>
      <c r="FK58" s="238"/>
      <c r="FL58" s="238"/>
      <c r="FM58" s="238"/>
      <c r="FN58" s="238"/>
      <c r="FO58" s="238"/>
      <c r="FP58" s="238"/>
      <c r="FQ58" s="238"/>
      <c r="FR58" s="238"/>
      <c r="FS58" s="238"/>
      <c r="FT58" s="238"/>
      <c r="FU58" s="238"/>
      <c r="FV58" s="238"/>
      <c r="FW58" s="238"/>
      <c r="FX58" s="238"/>
      <c r="FY58" s="238"/>
      <c r="FZ58" s="238"/>
      <c r="GA58" s="238"/>
      <c r="GB58" s="238"/>
      <c r="GC58" s="238"/>
      <c r="GD58" s="238"/>
      <c r="GE58" s="238"/>
      <c r="GF58" s="238"/>
      <c r="GG58" s="238"/>
      <c r="GH58" s="238"/>
      <c r="GI58" s="238"/>
      <c r="GJ58" s="238"/>
      <c r="GK58" s="238"/>
      <c r="GL58" s="238"/>
      <c r="GM58" s="238"/>
      <c r="GN58" s="238"/>
      <c r="GO58" s="238"/>
      <c r="GP58" s="238"/>
      <c r="GQ58" s="238"/>
      <c r="GR58" s="238"/>
      <c r="GS58" s="238"/>
      <c r="GT58" s="238"/>
      <c r="GU58" s="238"/>
      <c r="GV58" s="238"/>
      <c r="GW58" s="238"/>
      <c r="GX58" s="238"/>
      <c r="GY58" s="238"/>
      <c r="GZ58" s="238"/>
      <c r="HA58" s="238"/>
      <c r="HB58" s="238"/>
      <c r="HC58" s="238"/>
      <c r="HD58" s="238"/>
      <c r="HE58" s="238"/>
      <c r="HF58" s="238"/>
      <c r="HG58" s="238"/>
      <c r="HH58" s="238"/>
      <c r="HI58" s="238"/>
      <c r="HJ58" s="238"/>
      <c r="HK58" s="238"/>
    </row>
    <row r="59" spans="1:219" s="264" customFormat="1" ht="12.75" hidden="1" customHeight="1">
      <c r="A59" s="234">
        <f t="shared" si="8"/>
        <v>45</v>
      </c>
      <c r="B59" s="265">
        <v>43356</v>
      </c>
      <c r="C59" s="265">
        <v>43720</v>
      </c>
      <c r="D59" s="270" t="s">
        <v>164</v>
      </c>
      <c r="E59" s="237">
        <v>0.75</v>
      </c>
      <c r="F59" s="238">
        <v>12</v>
      </c>
      <c r="G59" s="239">
        <v>2208</v>
      </c>
      <c r="H59" s="267" t="s">
        <v>137</v>
      </c>
      <c r="I59" s="241">
        <v>75</v>
      </c>
      <c r="J59" s="242" t="s">
        <v>128</v>
      </c>
      <c r="K59" s="240" t="s">
        <v>165</v>
      </c>
      <c r="L59" s="266">
        <v>7871575</v>
      </c>
      <c r="M59" s="268">
        <v>660</v>
      </c>
      <c r="N59" s="245">
        <f t="shared" si="9"/>
        <v>55</v>
      </c>
      <c r="O59" s="246">
        <v>1</v>
      </c>
      <c r="P59" s="247">
        <v>263071.35999999999</v>
      </c>
      <c r="Q59" s="248">
        <f t="shared" si="34"/>
        <v>398.5929696969697</v>
      </c>
      <c r="R59" s="249">
        <f t="shared" si="11"/>
        <v>43356</v>
      </c>
      <c r="S59" s="244">
        <v>0</v>
      </c>
      <c r="T59" s="244"/>
      <c r="U59" s="250">
        <f t="shared" si="12"/>
        <v>0</v>
      </c>
      <c r="V59" s="251">
        <v>45</v>
      </c>
      <c r="W59" s="252">
        <f t="shared" si="0"/>
        <v>7871575</v>
      </c>
      <c r="X59" s="253" t="str">
        <f t="shared" si="13"/>
        <v>1074/11.01.19</v>
      </c>
      <c r="Y59" s="254">
        <f t="shared" ref="Y59:Z74" si="36">B59</f>
        <v>43356</v>
      </c>
      <c r="Z59" s="254">
        <f t="shared" si="36"/>
        <v>43720</v>
      </c>
      <c r="AA59" s="255"/>
      <c r="AB59" s="255">
        <f t="shared" si="15"/>
        <v>0</v>
      </c>
      <c r="AC59" s="256" t="str">
        <f t="shared" ref="AC59:AD74" si="37">H59</f>
        <v>Chivas Regal 12 YO S/W</v>
      </c>
      <c r="AD59" s="257">
        <f t="shared" si="37"/>
        <v>75</v>
      </c>
      <c r="AE59" s="258">
        <f t="shared" si="17"/>
        <v>398.5929696969697</v>
      </c>
      <c r="AF59" s="259">
        <f t="shared" si="18"/>
        <v>2208</v>
      </c>
      <c r="AG59" s="260">
        <f t="shared" si="1"/>
        <v>0</v>
      </c>
      <c r="AH59" s="261">
        <f t="shared" si="19"/>
        <v>0.5</v>
      </c>
      <c r="AI59" s="260">
        <f t="shared" si="20"/>
        <v>0</v>
      </c>
      <c r="AJ59" s="260">
        <v>0</v>
      </c>
      <c r="AK59" s="260">
        <v>0</v>
      </c>
      <c r="AL59" s="260">
        <v>0</v>
      </c>
      <c r="AM59" s="260"/>
      <c r="AN59" s="260">
        <f t="shared" si="21"/>
        <v>0</v>
      </c>
      <c r="AO59" s="260">
        <f t="shared" si="2"/>
        <v>842</v>
      </c>
      <c r="AP59" s="260">
        <f t="shared" si="22"/>
        <v>0</v>
      </c>
      <c r="AQ59" s="260">
        <f t="shared" si="23"/>
        <v>0</v>
      </c>
      <c r="AR59" s="262">
        <f t="shared" si="3"/>
        <v>44287</v>
      </c>
      <c r="AS59" s="249">
        <f t="shared" si="24"/>
        <v>43445</v>
      </c>
      <c r="AT59" s="263">
        <f t="shared" si="4"/>
        <v>0</v>
      </c>
      <c r="AU59" s="263">
        <f t="shared" si="5"/>
        <v>0</v>
      </c>
      <c r="AV59" s="263">
        <f t="shared" si="25"/>
        <v>0</v>
      </c>
      <c r="AW59" s="242" t="str">
        <f t="shared" si="26"/>
        <v>12x75 CL</v>
      </c>
      <c r="AX59" s="242"/>
      <c r="AY59" s="263">
        <v>0.75</v>
      </c>
      <c r="AZ59" s="263">
        <f t="shared" si="27"/>
        <v>0</v>
      </c>
      <c r="CR59" s="246"/>
      <c r="CS59" s="262">
        <f t="shared" si="35"/>
        <v>43356</v>
      </c>
      <c r="CT59" s="262">
        <f t="shared" si="35"/>
        <v>43720</v>
      </c>
      <c r="CU59" s="246" t="str">
        <f t="shared" si="35"/>
        <v>1074/11.01.19</v>
      </c>
      <c r="CV59" s="246" t="str">
        <f t="shared" si="28"/>
        <v>Chivas Regal 12 YO S/W</v>
      </c>
      <c r="CW59" s="246" t="str">
        <f t="shared" si="29"/>
        <v>12x75 CL</v>
      </c>
      <c r="CX59" s="244">
        <f t="shared" si="7"/>
        <v>660</v>
      </c>
      <c r="CY59" s="244">
        <v>0</v>
      </c>
      <c r="CZ59" s="244">
        <v>0</v>
      </c>
      <c r="DA59" s="244"/>
      <c r="DB59" s="244"/>
      <c r="DC59" s="244"/>
      <c r="DD59" s="244"/>
      <c r="DE59" s="244"/>
      <c r="DF59" s="244"/>
      <c r="DG59" s="244"/>
      <c r="DH59" s="244"/>
      <c r="DI59" s="244"/>
      <c r="DJ59" s="244"/>
      <c r="DK59" s="244"/>
      <c r="DL59" s="244"/>
      <c r="DM59" s="244"/>
      <c r="DN59" s="244"/>
      <c r="DO59" s="244"/>
      <c r="DP59" s="244"/>
      <c r="DQ59" s="244"/>
      <c r="DR59" s="244"/>
      <c r="DS59" s="244"/>
      <c r="DT59" s="244"/>
      <c r="DU59" s="244"/>
      <c r="DV59" s="244"/>
      <c r="DW59" s="244"/>
      <c r="DX59" s="244"/>
      <c r="DY59" s="244"/>
      <c r="DZ59" s="244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238"/>
      <c r="EQ59" s="238"/>
      <c r="ER59" s="238"/>
      <c r="ES59" s="238"/>
      <c r="ET59" s="238"/>
      <c r="EU59" s="238"/>
      <c r="EV59" s="238"/>
      <c r="EW59" s="238"/>
      <c r="EX59" s="238"/>
      <c r="EY59" s="238"/>
      <c r="EZ59" s="238"/>
      <c r="FA59" s="238"/>
      <c r="FB59" s="238"/>
      <c r="FC59" s="238"/>
      <c r="FD59" s="238"/>
      <c r="FE59" s="238"/>
      <c r="FF59" s="238"/>
      <c r="FG59" s="238"/>
      <c r="FH59" s="238"/>
      <c r="FI59" s="238"/>
      <c r="FJ59" s="238"/>
      <c r="FK59" s="238"/>
      <c r="FL59" s="238"/>
      <c r="FM59" s="238"/>
      <c r="FN59" s="238"/>
      <c r="FO59" s="238"/>
      <c r="FP59" s="238"/>
      <c r="FQ59" s="238"/>
      <c r="FR59" s="238"/>
      <c r="FS59" s="238"/>
      <c r="FT59" s="238"/>
      <c r="FU59" s="238"/>
      <c r="FV59" s="238"/>
      <c r="FW59" s="238"/>
      <c r="FX59" s="238"/>
      <c r="FY59" s="238"/>
      <c r="FZ59" s="238"/>
      <c r="GA59" s="238"/>
      <c r="GB59" s="238"/>
      <c r="GC59" s="238"/>
      <c r="GD59" s="238"/>
      <c r="GE59" s="238"/>
      <c r="GF59" s="238"/>
      <c r="GG59" s="238"/>
      <c r="GH59" s="238"/>
      <c r="GI59" s="238"/>
      <c r="GJ59" s="238"/>
      <c r="GK59" s="238"/>
      <c r="GL59" s="238"/>
      <c r="GM59" s="238"/>
      <c r="GN59" s="238"/>
      <c r="GO59" s="238"/>
      <c r="GP59" s="238"/>
      <c r="GQ59" s="238"/>
      <c r="GR59" s="238"/>
      <c r="GS59" s="238"/>
      <c r="GT59" s="238"/>
      <c r="GU59" s="238"/>
      <c r="GV59" s="238"/>
      <c r="GW59" s="238"/>
      <c r="GX59" s="238"/>
      <c r="GY59" s="238"/>
      <c r="GZ59" s="238"/>
      <c r="HA59" s="238"/>
      <c r="HB59" s="238"/>
      <c r="HC59" s="238"/>
      <c r="HD59" s="238"/>
      <c r="HE59" s="238"/>
      <c r="HF59" s="238"/>
      <c r="HG59" s="238"/>
      <c r="HH59" s="238"/>
      <c r="HI59" s="238"/>
      <c r="HJ59" s="238"/>
      <c r="HK59" s="238"/>
    </row>
    <row r="60" spans="1:219" s="264" customFormat="1" ht="12.75" hidden="1" customHeight="1">
      <c r="A60" s="234">
        <f t="shared" si="8"/>
        <v>46</v>
      </c>
      <c r="B60" s="265">
        <v>43243</v>
      </c>
      <c r="C60" s="265">
        <v>43607</v>
      </c>
      <c r="D60" s="270" t="s">
        <v>164</v>
      </c>
      <c r="E60" s="237">
        <v>0.75</v>
      </c>
      <c r="F60" s="238">
        <v>12</v>
      </c>
      <c r="G60" s="239">
        <v>2208</v>
      </c>
      <c r="H60" s="267" t="s">
        <v>129</v>
      </c>
      <c r="I60" s="241">
        <v>70</v>
      </c>
      <c r="J60" s="242" t="s">
        <v>130</v>
      </c>
      <c r="K60" s="240" t="s">
        <v>165</v>
      </c>
      <c r="L60" s="266">
        <v>6294040</v>
      </c>
      <c r="M60" s="268">
        <v>480</v>
      </c>
      <c r="N60" s="245">
        <f t="shared" si="9"/>
        <v>40</v>
      </c>
      <c r="O60" s="246">
        <v>1</v>
      </c>
      <c r="P60" s="247">
        <v>188640</v>
      </c>
      <c r="Q60" s="248">
        <f t="shared" si="34"/>
        <v>393</v>
      </c>
      <c r="R60" s="249">
        <f t="shared" si="11"/>
        <v>43243</v>
      </c>
      <c r="S60" s="244"/>
      <c r="T60" s="244"/>
      <c r="U60" s="250">
        <f t="shared" si="12"/>
        <v>0</v>
      </c>
      <c r="V60" s="251">
        <v>46</v>
      </c>
      <c r="W60" s="252">
        <f t="shared" si="0"/>
        <v>6294040</v>
      </c>
      <c r="X60" s="253" t="str">
        <f t="shared" si="13"/>
        <v>1074/11.01.19</v>
      </c>
      <c r="Y60" s="254">
        <f t="shared" si="36"/>
        <v>43243</v>
      </c>
      <c r="Z60" s="254">
        <f t="shared" si="36"/>
        <v>43607</v>
      </c>
      <c r="AA60" s="255"/>
      <c r="AB60" s="255">
        <f t="shared" si="15"/>
        <v>0</v>
      </c>
      <c r="AC60" s="256" t="str">
        <f t="shared" si="37"/>
        <v>Glenfiddich 12yo S/W 12/700</v>
      </c>
      <c r="AD60" s="257">
        <f t="shared" si="37"/>
        <v>70</v>
      </c>
      <c r="AE60" s="258">
        <f t="shared" si="17"/>
        <v>393</v>
      </c>
      <c r="AF60" s="259">
        <f t="shared" si="18"/>
        <v>2208</v>
      </c>
      <c r="AG60" s="260">
        <f t="shared" si="1"/>
        <v>0</v>
      </c>
      <c r="AH60" s="261">
        <f t="shared" si="19"/>
        <v>0.5</v>
      </c>
      <c r="AI60" s="260">
        <f t="shared" si="20"/>
        <v>0</v>
      </c>
      <c r="AJ60" s="260">
        <v>0</v>
      </c>
      <c r="AK60" s="260">
        <v>0</v>
      </c>
      <c r="AL60" s="260">
        <v>0</v>
      </c>
      <c r="AM60" s="260"/>
      <c r="AN60" s="260">
        <f t="shared" si="21"/>
        <v>0</v>
      </c>
      <c r="AO60" s="260">
        <f t="shared" si="2"/>
        <v>955</v>
      </c>
      <c r="AP60" s="260">
        <f t="shared" si="22"/>
        <v>0</v>
      </c>
      <c r="AQ60" s="260">
        <f t="shared" si="23"/>
        <v>0</v>
      </c>
      <c r="AR60" s="262">
        <f t="shared" si="3"/>
        <v>44287</v>
      </c>
      <c r="AS60" s="249">
        <f t="shared" si="24"/>
        <v>43332</v>
      </c>
      <c r="AT60" s="263">
        <f t="shared" si="4"/>
        <v>0</v>
      </c>
      <c r="AU60" s="263">
        <f t="shared" si="5"/>
        <v>0</v>
      </c>
      <c r="AV60" s="263">
        <f t="shared" si="25"/>
        <v>0</v>
      </c>
      <c r="AW60" s="242" t="str">
        <f t="shared" si="26"/>
        <v>12x70 CL</v>
      </c>
      <c r="AX60" s="242"/>
      <c r="AY60" s="263">
        <v>0.75</v>
      </c>
      <c r="AZ60" s="263">
        <f t="shared" si="27"/>
        <v>0</v>
      </c>
      <c r="CR60" s="246"/>
      <c r="CS60" s="262">
        <f t="shared" si="35"/>
        <v>43243</v>
      </c>
      <c r="CT60" s="262">
        <f t="shared" si="35"/>
        <v>43607</v>
      </c>
      <c r="CU60" s="246" t="str">
        <f t="shared" si="35"/>
        <v>1074/11.01.19</v>
      </c>
      <c r="CV60" s="246" t="str">
        <f t="shared" si="28"/>
        <v>Glenfiddich 12yo S/W 12/700</v>
      </c>
      <c r="CW60" s="246" t="str">
        <f t="shared" si="29"/>
        <v>12x70 CL</v>
      </c>
      <c r="CX60" s="244">
        <f t="shared" si="7"/>
        <v>480</v>
      </c>
      <c r="CY60" s="244"/>
      <c r="CZ60" s="244"/>
      <c r="DA60" s="244"/>
      <c r="DB60" s="244"/>
      <c r="DC60" s="244"/>
      <c r="DD60" s="244"/>
      <c r="DE60" s="244"/>
      <c r="DF60" s="244"/>
      <c r="DG60" s="244"/>
      <c r="DH60" s="244"/>
      <c r="DI60" s="244"/>
      <c r="DJ60" s="244"/>
      <c r="DK60" s="244"/>
      <c r="DL60" s="244"/>
      <c r="DM60" s="244"/>
      <c r="DN60" s="244"/>
      <c r="DO60" s="244"/>
      <c r="DP60" s="244"/>
      <c r="DQ60" s="244"/>
      <c r="DR60" s="244"/>
      <c r="DS60" s="244"/>
      <c r="DT60" s="244"/>
      <c r="DU60" s="244"/>
      <c r="DV60" s="244"/>
      <c r="DW60" s="244"/>
      <c r="DX60" s="244"/>
      <c r="DY60" s="244"/>
      <c r="DZ60" s="244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238"/>
      <c r="EQ60" s="238"/>
      <c r="ER60" s="238"/>
      <c r="ES60" s="238"/>
      <c r="ET60" s="238"/>
      <c r="EU60" s="238"/>
      <c r="EV60" s="238"/>
      <c r="EW60" s="238"/>
      <c r="EX60" s="238"/>
      <c r="EY60" s="238"/>
      <c r="EZ60" s="238"/>
      <c r="FA60" s="238"/>
      <c r="FB60" s="238"/>
      <c r="FC60" s="238"/>
      <c r="FD60" s="238"/>
      <c r="FE60" s="238"/>
      <c r="FF60" s="238"/>
      <c r="FG60" s="238"/>
      <c r="FH60" s="238"/>
      <c r="FI60" s="238"/>
      <c r="FJ60" s="238"/>
      <c r="FK60" s="238"/>
      <c r="FL60" s="238"/>
      <c r="FM60" s="238"/>
      <c r="FN60" s="238"/>
      <c r="FO60" s="238"/>
      <c r="FP60" s="238"/>
      <c r="FQ60" s="238"/>
      <c r="FR60" s="238"/>
      <c r="FS60" s="238"/>
      <c r="FT60" s="238"/>
      <c r="FU60" s="238"/>
      <c r="FV60" s="238"/>
      <c r="FW60" s="238"/>
      <c r="FX60" s="238"/>
      <c r="FY60" s="238"/>
      <c r="FZ60" s="238"/>
      <c r="GA60" s="238"/>
      <c r="GB60" s="238"/>
      <c r="GC60" s="238"/>
      <c r="GD60" s="238"/>
      <c r="GE60" s="238"/>
      <c r="GF60" s="238"/>
      <c r="GG60" s="238"/>
      <c r="GH60" s="238"/>
      <c r="GI60" s="238"/>
      <c r="GJ60" s="238"/>
      <c r="GK60" s="238"/>
      <c r="GL60" s="238"/>
      <c r="GM60" s="238"/>
      <c r="GN60" s="238"/>
      <c r="GO60" s="238"/>
      <c r="GP60" s="238"/>
      <c r="GQ60" s="238"/>
      <c r="GR60" s="238"/>
      <c r="GS60" s="238"/>
      <c r="GT60" s="238"/>
      <c r="GU60" s="238"/>
      <c r="GV60" s="238"/>
      <c r="GW60" s="238"/>
      <c r="GX60" s="238"/>
      <c r="GY60" s="238"/>
      <c r="GZ60" s="238"/>
      <c r="HA60" s="238"/>
      <c r="HB60" s="238"/>
      <c r="HC60" s="238"/>
      <c r="HD60" s="238"/>
      <c r="HE60" s="238"/>
      <c r="HF60" s="238"/>
      <c r="HG60" s="238"/>
      <c r="HH60" s="238"/>
      <c r="HI60" s="238"/>
      <c r="HJ60" s="238"/>
      <c r="HK60" s="238"/>
    </row>
    <row r="61" spans="1:219" s="264" customFormat="1" ht="12.75" hidden="1" customHeight="1">
      <c r="A61" s="234">
        <f t="shared" si="8"/>
        <v>47</v>
      </c>
      <c r="B61" s="265">
        <v>43360</v>
      </c>
      <c r="C61" s="265">
        <v>43724</v>
      </c>
      <c r="D61" s="270" t="s">
        <v>164</v>
      </c>
      <c r="E61" s="237">
        <v>0.75</v>
      </c>
      <c r="F61" s="238">
        <v>12</v>
      </c>
      <c r="G61" s="239">
        <v>2208</v>
      </c>
      <c r="H61" s="267" t="s">
        <v>167</v>
      </c>
      <c r="I61" s="241">
        <v>75</v>
      </c>
      <c r="J61" s="242" t="s">
        <v>128</v>
      </c>
      <c r="K61" s="240" t="s">
        <v>165</v>
      </c>
      <c r="L61" s="266">
        <v>7946875</v>
      </c>
      <c r="M61" s="268">
        <v>180</v>
      </c>
      <c r="N61" s="245">
        <f t="shared" si="9"/>
        <v>15</v>
      </c>
      <c r="O61" s="246">
        <v>1</v>
      </c>
      <c r="P61" s="247">
        <v>81009.95</v>
      </c>
      <c r="Q61" s="248">
        <f t="shared" si="34"/>
        <v>450.05527777777775</v>
      </c>
      <c r="R61" s="249">
        <f t="shared" si="11"/>
        <v>43360</v>
      </c>
      <c r="S61" s="244"/>
      <c r="T61" s="244"/>
      <c r="U61" s="250">
        <f t="shared" si="12"/>
        <v>0</v>
      </c>
      <c r="V61" s="251">
        <v>47</v>
      </c>
      <c r="W61" s="252">
        <f t="shared" si="0"/>
        <v>7946875</v>
      </c>
      <c r="X61" s="253" t="str">
        <f t="shared" si="13"/>
        <v>1074/11.01.19</v>
      </c>
      <c r="Y61" s="254">
        <f t="shared" si="36"/>
        <v>43360</v>
      </c>
      <c r="Z61" s="254">
        <f t="shared" si="36"/>
        <v>43724</v>
      </c>
      <c r="AA61" s="255"/>
      <c r="AB61" s="255">
        <f t="shared" si="15"/>
        <v>0</v>
      </c>
      <c r="AC61" s="256" t="str">
        <f t="shared" si="37"/>
        <v>The Glenlivet 12 Yo 12/750 ml</v>
      </c>
      <c r="AD61" s="257">
        <f t="shared" si="37"/>
        <v>75</v>
      </c>
      <c r="AE61" s="258">
        <f t="shared" si="17"/>
        <v>450.05527777777775</v>
      </c>
      <c r="AF61" s="259">
        <f t="shared" si="18"/>
        <v>2208</v>
      </c>
      <c r="AG61" s="260">
        <f t="shared" si="1"/>
        <v>0</v>
      </c>
      <c r="AH61" s="261">
        <f t="shared" si="19"/>
        <v>0.5</v>
      </c>
      <c r="AI61" s="260">
        <f t="shared" si="20"/>
        <v>0</v>
      </c>
      <c r="AJ61" s="260">
        <v>0</v>
      </c>
      <c r="AK61" s="260">
        <v>0</v>
      </c>
      <c r="AL61" s="260">
        <v>0</v>
      </c>
      <c r="AM61" s="260"/>
      <c r="AN61" s="260">
        <f t="shared" si="21"/>
        <v>0</v>
      </c>
      <c r="AO61" s="260">
        <f t="shared" si="2"/>
        <v>838</v>
      </c>
      <c r="AP61" s="260">
        <f t="shared" si="22"/>
        <v>0</v>
      </c>
      <c r="AQ61" s="260">
        <f t="shared" si="23"/>
        <v>0</v>
      </c>
      <c r="AR61" s="262">
        <f t="shared" si="3"/>
        <v>44287</v>
      </c>
      <c r="AS61" s="249">
        <f t="shared" si="24"/>
        <v>43449</v>
      </c>
      <c r="AT61" s="263">
        <f t="shared" si="4"/>
        <v>0</v>
      </c>
      <c r="AU61" s="263">
        <f t="shared" si="5"/>
        <v>0</v>
      </c>
      <c r="AV61" s="263">
        <f t="shared" si="25"/>
        <v>0</v>
      </c>
      <c r="AW61" s="242" t="str">
        <f t="shared" si="26"/>
        <v>12x75 CL</v>
      </c>
      <c r="AX61" s="242"/>
      <c r="AY61" s="263">
        <v>0.75</v>
      </c>
      <c r="AZ61" s="263">
        <f t="shared" si="27"/>
        <v>0</v>
      </c>
      <c r="CR61" s="246"/>
      <c r="CS61" s="262">
        <f t="shared" si="35"/>
        <v>43360</v>
      </c>
      <c r="CT61" s="262">
        <f t="shared" si="35"/>
        <v>43724</v>
      </c>
      <c r="CU61" s="246" t="str">
        <f t="shared" si="35"/>
        <v>1074/11.01.19</v>
      </c>
      <c r="CV61" s="246" t="str">
        <f t="shared" si="28"/>
        <v>The Glenlivet 12 Yo 12/750 ml</v>
      </c>
      <c r="CW61" s="246" t="str">
        <f t="shared" si="29"/>
        <v>12x75 CL</v>
      </c>
      <c r="CX61" s="244">
        <f t="shared" si="7"/>
        <v>180</v>
      </c>
      <c r="CY61" s="244"/>
      <c r="CZ61" s="244"/>
      <c r="DA61" s="244"/>
      <c r="DB61" s="244"/>
      <c r="DC61" s="244"/>
      <c r="DD61" s="244"/>
      <c r="DE61" s="244"/>
      <c r="DF61" s="244"/>
      <c r="DG61" s="244"/>
      <c r="DH61" s="244"/>
      <c r="DI61" s="244"/>
      <c r="DJ61" s="244"/>
      <c r="DK61" s="244"/>
      <c r="DL61" s="244"/>
      <c r="DM61" s="244"/>
      <c r="DN61" s="244"/>
      <c r="DO61" s="244"/>
      <c r="DP61" s="244"/>
      <c r="DQ61" s="244"/>
      <c r="DR61" s="244"/>
      <c r="DS61" s="244"/>
      <c r="DT61" s="244"/>
      <c r="DU61" s="244"/>
      <c r="DV61" s="244"/>
      <c r="DW61" s="244"/>
      <c r="DX61" s="244"/>
      <c r="DY61" s="244"/>
      <c r="DZ61" s="244"/>
      <c r="EA61" s="238"/>
      <c r="EB61" s="238"/>
      <c r="EC61" s="238"/>
      <c r="ED61" s="238"/>
      <c r="EE61" s="238"/>
      <c r="EF61" s="238"/>
      <c r="EG61" s="238"/>
      <c r="EH61" s="238"/>
      <c r="EI61" s="238"/>
      <c r="EJ61" s="238"/>
      <c r="EK61" s="238"/>
      <c r="EL61" s="238"/>
      <c r="EM61" s="238"/>
      <c r="EN61" s="238"/>
      <c r="EO61" s="238"/>
      <c r="EP61" s="238"/>
      <c r="EQ61" s="238"/>
      <c r="ER61" s="238"/>
      <c r="ES61" s="238"/>
      <c r="ET61" s="238"/>
      <c r="EU61" s="238"/>
      <c r="EV61" s="238"/>
      <c r="EW61" s="238"/>
      <c r="EX61" s="238"/>
      <c r="EY61" s="238"/>
      <c r="EZ61" s="238"/>
      <c r="FA61" s="238"/>
      <c r="FB61" s="238"/>
      <c r="FC61" s="238"/>
      <c r="FD61" s="238"/>
      <c r="FE61" s="238"/>
      <c r="FF61" s="238"/>
      <c r="FG61" s="238"/>
      <c r="FH61" s="238"/>
      <c r="FI61" s="238"/>
      <c r="FJ61" s="238"/>
      <c r="FK61" s="238"/>
      <c r="FL61" s="238"/>
      <c r="FM61" s="238"/>
      <c r="FN61" s="238"/>
      <c r="FO61" s="238"/>
      <c r="FP61" s="238"/>
      <c r="FQ61" s="238"/>
      <c r="FR61" s="238"/>
      <c r="FS61" s="238"/>
      <c r="FT61" s="238"/>
      <c r="FU61" s="238"/>
      <c r="FV61" s="238"/>
      <c r="FW61" s="238"/>
      <c r="FX61" s="238"/>
      <c r="FY61" s="238"/>
      <c r="FZ61" s="238"/>
      <c r="GA61" s="238"/>
      <c r="GB61" s="238"/>
      <c r="GC61" s="238"/>
      <c r="GD61" s="238"/>
      <c r="GE61" s="238"/>
      <c r="GF61" s="238"/>
      <c r="GG61" s="238"/>
      <c r="GH61" s="238"/>
      <c r="GI61" s="238"/>
      <c r="GJ61" s="238"/>
      <c r="GK61" s="238"/>
      <c r="GL61" s="238"/>
      <c r="GM61" s="238"/>
      <c r="GN61" s="238"/>
      <c r="GO61" s="238"/>
      <c r="GP61" s="238"/>
      <c r="GQ61" s="238"/>
      <c r="GR61" s="238"/>
      <c r="GS61" s="238"/>
      <c r="GT61" s="238"/>
      <c r="GU61" s="238"/>
      <c r="GV61" s="238"/>
      <c r="GW61" s="238"/>
      <c r="GX61" s="238"/>
      <c r="GY61" s="238"/>
      <c r="GZ61" s="238"/>
      <c r="HA61" s="238"/>
      <c r="HB61" s="238"/>
      <c r="HC61" s="238"/>
      <c r="HD61" s="238"/>
      <c r="HE61" s="238"/>
      <c r="HF61" s="238"/>
      <c r="HG61" s="238"/>
      <c r="HH61" s="238"/>
      <c r="HI61" s="238"/>
      <c r="HJ61" s="238"/>
      <c r="HK61" s="238"/>
    </row>
    <row r="62" spans="1:219" s="264" customFormat="1" ht="12.75" hidden="1" customHeight="1">
      <c r="A62" s="234">
        <f t="shared" si="8"/>
        <v>48</v>
      </c>
      <c r="B62" s="265">
        <v>43370</v>
      </c>
      <c r="C62" s="265">
        <v>43734</v>
      </c>
      <c r="D62" s="270" t="s">
        <v>164</v>
      </c>
      <c r="E62" s="237">
        <v>0.75</v>
      </c>
      <c r="F62" s="238">
        <v>12</v>
      </c>
      <c r="G62" s="239">
        <v>2208</v>
      </c>
      <c r="H62" s="267" t="s">
        <v>131</v>
      </c>
      <c r="I62" s="241">
        <v>75</v>
      </c>
      <c r="J62" s="242" t="s">
        <v>128</v>
      </c>
      <c r="K62" s="240" t="s">
        <v>165</v>
      </c>
      <c r="L62" s="266">
        <v>8172625</v>
      </c>
      <c r="M62" s="268">
        <v>120</v>
      </c>
      <c r="N62" s="245">
        <f t="shared" si="9"/>
        <v>10</v>
      </c>
      <c r="O62" s="246">
        <v>1</v>
      </c>
      <c r="P62" s="247">
        <v>70080</v>
      </c>
      <c r="Q62" s="248">
        <f t="shared" si="34"/>
        <v>584</v>
      </c>
      <c r="R62" s="249">
        <f t="shared" si="11"/>
        <v>43370</v>
      </c>
      <c r="S62" s="244"/>
      <c r="T62" s="244"/>
      <c r="U62" s="250">
        <f t="shared" si="12"/>
        <v>0</v>
      </c>
      <c r="V62" s="251">
        <v>48</v>
      </c>
      <c r="W62" s="252">
        <f t="shared" si="0"/>
        <v>8172625</v>
      </c>
      <c r="X62" s="253" t="str">
        <f t="shared" si="13"/>
        <v>1074/11.01.19</v>
      </c>
      <c r="Y62" s="254">
        <f t="shared" si="36"/>
        <v>43370</v>
      </c>
      <c r="Z62" s="254">
        <f t="shared" si="36"/>
        <v>43734</v>
      </c>
      <c r="AA62" s="255"/>
      <c r="AB62" s="255">
        <f t="shared" si="15"/>
        <v>0</v>
      </c>
      <c r="AC62" s="256" t="str">
        <f t="shared" si="37"/>
        <v>Glenmoranjie The Original 10 yo S/W</v>
      </c>
      <c r="AD62" s="257">
        <f t="shared" si="37"/>
        <v>75</v>
      </c>
      <c r="AE62" s="258">
        <f t="shared" si="17"/>
        <v>584</v>
      </c>
      <c r="AF62" s="259">
        <f t="shared" si="18"/>
        <v>2208</v>
      </c>
      <c r="AG62" s="260">
        <f t="shared" si="1"/>
        <v>0</v>
      </c>
      <c r="AH62" s="261">
        <f t="shared" si="19"/>
        <v>0.5</v>
      </c>
      <c r="AI62" s="260">
        <f t="shared" si="20"/>
        <v>0</v>
      </c>
      <c r="AJ62" s="260">
        <v>0</v>
      </c>
      <c r="AK62" s="260">
        <v>0</v>
      </c>
      <c r="AL62" s="260">
        <v>0</v>
      </c>
      <c r="AM62" s="260"/>
      <c r="AN62" s="260">
        <f t="shared" si="21"/>
        <v>0</v>
      </c>
      <c r="AO62" s="260">
        <f t="shared" si="2"/>
        <v>828</v>
      </c>
      <c r="AP62" s="260">
        <f t="shared" si="22"/>
        <v>0</v>
      </c>
      <c r="AQ62" s="260">
        <f t="shared" si="23"/>
        <v>0</v>
      </c>
      <c r="AR62" s="262">
        <f t="shared" si="3"/>
        <v>44287</v>
      </c>
      <c r="AS62" s="249">
        <f t="shared" si="24"/>
        <v>43459</v>
      </c>
      <c r="AT62" s="263">
        <f t="shared" si="4"/>
        <v>0</v>
      </c>
      <c r="AU62" s="263">
        <f t="shared" si="5"/>
        <v>0</v>
      </c>
      <c r="AV62" s="263">
        <f t="shared" si="25"/>
        <v>0</v>
      </c>
      <c r="AW62" s="242" t="str">
        <f t="shared" si="26"/>
        <v>12x75 CL</v>
      </c>
      <c r="AX62" s="242"/>
      <c r="AY62" s="263">
        <v>0.75</v>
      </c>
      <c r="AZ62" s="263">
        <f t="shared" si="27"/>
        <v>0</v>
      </c>
      <c r="CR62" s="246"/>
      <c r="CS62" s="262">
        <f t="shared" si="35"/>
        <v>43370</v>
      </c>
      <c r="CT62" s="262">
        <f t="shared" si="35"/>
        <v>43734</v>
      </c>
      <c r="CU62" s="246" t="str">
        <f t="shared" si="35"/>
        <v>1074/11.01.19</v>
      </c>
      <c r="CV62" s="246" t="str">
        <f t="shared" si="28"/>
        <v>Glenmoranjie The Original 10 yo S/W</v>
      </c>
      <c r="CW62" s="246" t="str">
        <f t="shared" si="29"/>
        <v>12x75 CL</v>
      </c>
      <c r="CX62" s="244">
        <f t="shared" si="7"/>
        <v>120</v>
      </c>
      <c r="CY62" s="244"/>
      <c r="CZ62" s="244"/>
      <c r="DA62" s="244"/>
      <c r="DB62" s="244"/>
      <c r="DC62" s="244"/>
      <c r="DD62" s="244"/>
      <c r="DE62" s="244"/>
      <c r="DF62" s="244"/>
      <c r="DG62" s="244"/>
      <c r="DH62" s="244"/>
      <c r="DI62" s="244"/>
      <c r="DJ62" s="244"/>
      <c r="DK62" s="244"/>
      <c r="DL62" s="244"/>
      <c r="DM62" s="244"/>
      <c r="DN62" s="244"/>
      <c r="DO62" s="244"/>
      <c r="DP62" s="244"/>
      <c r="DQ62" s="244"/>
      <c r="DR62" s="244"/>
      <c r="DS62" s="244"/>
      <c r="DT62" s="244"/>
      <c r="DU62" s="244"/>
      <c r="DV62" s="244"/>
      <c r="DW62" s="244"/>
      <c r="DX62" s="244"/>
      <c r="DY62" s="244"/>
      <c r="DZ62" s="244"/>
      <c r="EA62" s="238"/>
      <c r="EB62" s="238"/>
      <c r="EC62" s="238"/>
      <c r="ED62" s="238"/>
      <c r="EE62" s="238"/>
      <c r="EF62" s="238"/>
      <c r="EG62" s="238"/>
      <c r="EH62" s="238"/>
      <c r="EI62" s="238"/>
      <c r="EJ62" s="238"/>
      <c r="EK62" s="238"/>
      <c r="EL62" s="238"/>
      <c r="EM62" s="238"/>
      <c r="EN62" s="238"/>
      <c r="EO62" s="238"/>
      <c r="EP62" s="238"/>
      <c r="EQ62" s="238"/>
      <c r="ER62" s="238"/>
      <c r="ES62" s="238"/>
      <c r="ET62" s="238"/>
      <c r="EU62" s="238"/>
      <c r="EV62" s="238"/>
      <c r="EW62" s="238"/>
      <c r="EX62" s="238"/>
      <c r="EY62" s="238"/>
      <c r="EZ62" s="238"/>
      <c r="FA62" s="238"/>
      <c r="FB62" s="238"/>
      <c r="FC62" s="238"/>
      <c r="FD62" s="238"/>
      <c r="FE62" s="238"/>
      <c r="FF62" s="238"/>
      <c r="FG62" s="238"/>
      <c r="FH62" s="238"/>
      <c r="FI62" s="238"/>
      <c r="FJ62" s="238"/>
      <c r="FK62" s="238"/>
      <c r="FL62" s="238"/>
      <c r="FM62" s="238"/>
      <c r="FN62" s="238"/>
      <c r="FO62" s="238"/>
      <c r="FP62" s="238"/>
      <c r="FQ62" s="238"/>
      <c r="FR62" s="238"/>
      <c r="FS62" s="238"/>
      <c r="FT62" s="238"/>
      <c r="FU62" s="238"/>
      <c r="FV62" s="238"/>
      <c r="FW62" s="238"/>
      <c r="FX62" s="238"/>
      <c r="FY62" s="238"/>
      <c r="FZ62" s="238"/>
      <c r="GA62" s="238"/>
      <c r="GB62" s="238"/>
      <c r="GC62" s="238"/>
      <c r="GD62" s="238"/>
      <c r="GE62" s="238"/>
      <c r="GF62" s="238"/>
      <c r="GG62" s="238"/>
      <c r="GH62" s="238"/>
      <c r="GI62" s="238"/>
      <c r="GJ62" s="238"/>
      <c r="GK62" s="238"/>
      <c r="GL62" s="238"/>
      <c r="GM62" s="238"/>
      <c r="GN62" s="238"/>
      <c r="GO62" s="238"/>
      <c r="GP62" s="238"/>
      <c r="GQ62" s="238"/>
      <c r="GR62" s="238"/>
      <c r="GS62" s="238"/>
      <c r="GT62" s="238"/>
      <c r="GU62" s="238"/>
      <c r="GV62" s="238"/>
      <c r="GW62" s="238"/>
      <c r="GX62" s="238"/>
      <c r="GY62" s="238"/>
      <c r="GZ62" s="238"/>
      <c r="HA62" s="238"/>
      <c r="HB62" s="238"/>
      <c r="HC62" s="238"/>
      <c r="HD62" s="238"/>
      <c r="HE62" s="238"/>
      <c r="HF62" s="238"/>
      <c r="HG62" s="238"/>
      <c r="HH62" s="238"/>
      <c r="HI62" s="238"/>
      <c r="HJ62" s="238"/>
      <c r="HK62" s="238"/>
    </row>
    <row r="63" spans="1:219" s="264" customFormat="1" ht="12.75" hidden="1" customHeight="1">
      <c r="A63" s="234">
        <f t="shared" si="8"/>
        <v>49</v>
      </c>
      <c r="B63" s="265">
        <v>43279</v>
      </c>
      <c r="C63" s="265">
        <v>43643</v>
      </c>
      <c r="D63" s="270" t="s">
        <v>164</v>
      </c>
      <c r="E63" s="237">
        <v>0.75</v>
      </c>
      <c r="F63" s="238">
        <v>6</v>
      </c>
      <c r="G63" s="239">
        <v>2208</v>
      </c>
      <c r="H63" s="267" t="s">
        <v>134</v>
      </c>
      <c r="I63" s="241">
        <v>75</v>
      </c>
      <c r="J63" s="242" t="s">
        <v>126</v>
      </c>
      <c r="K63" s="240" t="s">
        <v>165</v>
      </c>
      <c r="L63" s="266">
        <v>6760944</v>
      </c>
      <c r="M63" s="268">
        <v>90</v>
      </c>
      <c r="N63" s="245">
        <f t="shared" si="9"/>
        <v>15</v>
      </c>
      <c r="O63" s="246">
        <v>1</v>
      </c>
      <c r="P63" s="247">
        <v>113165.1</v>
      </c>
      <c r="Q63" s="248">
        <f t="shared" si="34"/>
        <v>1257.3900000000001</v>
      </c>
      <c r="R63" s="249">
        <f t="shared" si="11"/>
        <v>43279</v>
      </c>
      <c r="S63" s="244">
        <v>0</v>
      </c>
      <c r="T63" s="244"/>
      <c r="U63" s="250">
        <f t="shared" si="12"/>
        <v>0</v>
      </c>
      <c r="V63" s="251">
        <v>49</v>
      </c>
      <c r="W63" s="252">
        <f t="shared" si="0"/>
        <v>6760944</v>
      </c>
      <c r="X63" s="253" t="str">
        <f t="shared" si="13"/>
        <v>1074/11.01.19</v>
      </c>
      <c r="Y63" s="254">
        <f t="shared" si="36"/>
        <v>43279</v>
      </c>
      <c r="Z63" s="254">
        <f t="shared" si="36"/>
        <v>43643</v>
      </c>
      <c r="AA63" s="255"/>
      <c r="AB63" s="255">
        <f t="shared" si="15"/>
        <v>0</v>
      </c>
      <c r="AC63" s="256" t="str">
        <f t="shared" si="37"/>
        <v>JW Blue Label S/W 6/750 s/w</v>
      </c>
      <c r="AD63" s="257">
        <f t="shared" si="37"/>
        <v>75</v>
      </c>
      <c r="AE63" s="258">
        <f t="shared" si="17"/>
        <v>1257.3900000000001</v>
      </c>
      <c r="AF63" s="259">
        <f t="shared" si="18"/>
        <v>2208</v>
      </c>
      <c r="AG63" s="260">
        <f t="shared" si="1"/>
        <v>0</v>
      </c>
      <c r="AH63" s="261">
        <f t="shared" si="19"/>
        <v>0.5</v>
      </c>
      <c r="AI63" s="260">
        <f t="shared" si="20"/>
        <v>0</v>
      </c>
      <c r="AJ63" s="260">
        <v>0</v>
      </c>
      <c r="AK63" s="260">
        <v>0</v>
      </c>
      <c r="AL63" s="260">
        <v>0</v>
      </c>
      <c r="AM63" s="260"/>
      <c r="AN63" s="260">
        <f t="shared" si="21"/>
        <v>0</v>
      </c>
      <c r="AO63" s="260">
        <f t="shared" si="2"/>
        <v>919</v>
      </c>
      <c r="AP63" s="260">
        <f t="shared" si="22"/>
        <v>0</v>
      </c>
      <c r="AQ63" s="260">
        <f t="shared" si="23"/>
        <v>0</v>
      </c>
      <c r="AR63" s="262">
        <f t="shared" si="3"/>
        <v>44287</v>
      </c>
      <c r="AS63" s="249">
        <f t="shared" si="24"/>
        <v>43368</v>
      </c>
      <c r="AT63" s="263">
        <f t="shared" si="4"/>
        <v>0</v>
      </c>
      <c r="AU63" s="263">
        <f t="shared" si="5"/>
        <v>0</v>
      </c>
      <c r="AV63" s="263">
        <f t="shared" si="25"/>
        <v>0</v>
      </c>
      <c r="AW63" s="242" t="str">
        <f t="shared" si="26"/>
        <v>6x75 CL</v>
      </c>
      <c r="AX63" s="242"/>
      <c r="AY63" s="263">
        <v>0.75</v>
      </c>
      <c r="AZ63" s="263">
        <f t="shared" si="27"/>
        <v>0</v>
      </c>
      <c r="CR63" s="246"/>
      <c r="CS63" s="262">
        <f t="shared" si="35"/>
        <v>43279</v>
      </c>
      <c r="CT63" s="262">
        <f t="shared" si="35"/>
        <v>43643</v>
      </c>
      <c r="CU63" s="246" t="str">
        <f t="shared" si="35"/>
        <v>1074/11.01.19</v>
      </c>
      <c r="CV63" s="246" t="str">
        <f t="shared" si="28"/>
        <v>JW Blue Label S/W 6/750 s/w</v>
      </c>
      <c r="CW63" s="246" t="str">
        <f t="shared" si="29"/>
        <v>6x75 CL</v>
      </c>
      <c r="CX63" s="244">
        <f t="shared" si="7"/>
        <v>90</v>
      </c>
      <c r="CY63" s="244">
        <v>0</v>
      </c>
      <c r="CZ63" s="244">
        <v>0</v>
      </c>
      <c r="DA63" s="244"/>
      <c r="DB63" s="244"/>
      <c r="DC63" s="244"/>
      <c r="DD63" s="244"/>
      <c r="DE63" s="244"/>
      <c r="DF63" s="244"/>
      <c r="DG63" s="244"/>
      <c r="DH63" s="244"/>
      <c r="DI63" s="244"/>
      <c r="DJ63" s="244"/>
      <c r="DK63" s="244"/>
      <c r="DL63" s="244"/>
      <c r="DM63" s="244"/>
      <c r="DN63" s="244"/>
      <c r="DO63" s="244"/>
      <c r="DP63" s="244"/>
      <c r="DQ63" s="244"/>
      <c r="DR63" s="244"/>
      <c r="DS63" s="244"/>
      <c r="DT63" s="244"/>
      <c r="DU63" s="244"/>
      <c r="DV63" s="244"/>
      <c r="DW63" s="244"/>
      <c r="DX63" s="244"/>
      <c r="DY63" s="244"/>
      <c r="DZ63" s="244"/>
      <c r="EA63" s="238"/>
      <c r="EB63" s="238"/>
      <c r="EC63" s="238"/>
      <c r="ED63" s="238"/>
      <c r="EE63" s="238"/>
      <c r="EF63" s="238"/>
      <c r="EG63" s="238"/>
      <c r="EH63" s="238"/>
      <c r="EI63" s="238"/>
      <c r="EJ63" s="238"/>
      <c r="EK63" s="238"/>
      <c r="EL63" s="238"/>
      <c r="EM63" s="238"/>
      <c r="EN63" s="238"/>
      <c r="EO63" s="238"/>
      <c r="EP63" s="238"/>
      <c r="EQ63" s="238"/>
      <c r="ER63" s="238"/>
      <c r="ES63" s="238"/>
      <c r="ET63" s="238"/>
      <c r="EU63" s="238"/>
      <c r="EV63" s="238"/>
      <c r="EW63" s="238"/>
      <c r="EX63" s="238"/>
      <c r="EY63" s="238"/>
      <c r="EZ63" s="238"/>
      <c r="FA63" s="238"/>
      <c r="FB63" s="238"/>
      <c r="FC63" s="238"/>
      <c r="FD63" s="238"/>
      <c r="FE63" s="238"/>
      <c r="FF63" s="238"/>
      <c r="FG63" s="238"/>
      <c r="FH63" s="238"/>
      <c r="FI63" s="238"/>
      <c r="FJ63" s="238"/>
      <c r="FK63" s="238"/>
      <c r="FL63" s="238"/>
      <c r="FM63" s="238"/>
      <c r="FN63" s="238"/>
      <c r="FO63" s="238"/>
      <c r="FP63" s="238"/>
      <c r="FQ63" s="238"/>
      <c r="FR63" s="238"/>
      <c r="FS63" s="238"/>
      <c r="FT63" s="238"/>
      <c r="FU63" s="238"/>
      <c r="FV63" s="238"/>
      <c r="FW63" s="238"/>
      <c r="FX63" s="238"/>
      <c r="FY63" s="238"/>
      <c r="FZ63" s="238"/>
      <c r="GA63" s="238"/>
      <c r="GB63" s="238"/>
      <c r="GC63" s="238"/>
      <c r="GD63" s="238"/>
      <c r="GE63" s="238"/>
      <c r="GF63" s="238"/>
      <c r="GG63" s="238"/>
      <c r="GH63" s="238"/>
      <c r="GI63" s="238"/>
      <c r="GJ63" s="238"/>
      <c r="GK63" s="238"/>
      <c r="GL63" s="238"/>
      <c r="GM63" s="238"/>
      <c r="GN63" s="238"/>
      <c r="GO63" s="238"/>
      <c r="GP63" s="238"/>
      <c r="GQ63" s="238"/>
      <c r="GR63" s="238"/>
      <c r="GS63" s="238"/>
      <c r="GT63" s="238"/>
      <c r="GU63" s="238"/>
      <c r="GV63" s="238"/>
      <c r="GW63" s="238"/>
      <c r="GX63" s="238"/>
      <c r="GY63" s="238"/>
      <c r="GZ63" s="238"/>
      <c r="HA63" s="238"/>
      <c r="HB63" s="238"/>
      <c r="HC63" s="238"/>
      <c r="HD63" s="238"/>
      <c r="HE63" s="238"/>
      <c r="HF63" s="238"/>
      <c r="HG63" s="238"/>
      <c r="HH63" s="238"/>
      <c r="HI63" s="238"/>
      <c r="HJ63" s="238"/>
      <c r="HK63" s="238"/>
    </row>
    <row r="64" spans="1:219" s="264" customFormat="1" ht="12.75" hidden="1" customHeight="1">
      <c r="A64" s="234">
        <f t="shared" si="8"/>
        <v>50</v>
      </c>
      <c r="B64" s="265">
        <v>43406</v>
      </c>
      <c r="C64" s="265">
        <v>43770</v>
      </c>
      <c r="D64" s="270" t="s">
        <v>164</v>
      </c>
      <c r="E64" s="237">
        <v>0.75</v>
      </c>
      <c r="F64" s="238">
        <v>12</v>
      </c>
      <c r="G64" s="239">
        <v>2208</v>
      </c>
      <c r="H64" s="267" t="s">
        <v>140</v>
      </c>
      <c r="I64" s="241">
        <v>75</v>
      </c>
      <c r="J64" s="242" t="s">
        <v>128</v>
      </c>
      <c r="K64" s="240" t="s">
        <v>165</v>
      </c>
      <c r="L64" s="266">
        <v>8611735</v>
      </c>
      <c r="M64" s="268">
        <v>3300</v>
      </c>
      <c r="N64" s="245">
        <f t="shared" si="9"/>
        <v>275</v>
      </c>
      <c r="O64" s="246">
        <v>1</v>
      </c>
      <c r="P64" s="247">
        <v>481470</v>
      </c>
      <c r="Q64" s="248">
        <f t="shared" si="34"/>
        <v>145.9</v>
      </c>
      <c r="R64" s="249">
        <f t="shared" si="11"/>
        <v>43406</v>
      </c>
      <c r="S64" s="244"/>
      <c r="T64" s="244"/>
      <c r="U64" s="250">
        <f t="shared" si="12"/>
        <v>0</v>
      </c>
      <c r="V64" s="251">
        <v>50</v>
      </c>
      <c r="W64" s="252">
        <f t="shared" si="0"/>
        <v>8611735</v>
      </c>
      <c r="X64" s="253" t="str">
        <f t="shared" si="13"/>
        <v>1074/11.01.19</v>
      </c>
      <c r="Y64" s="254">
        <f t="shared" si="36"/>
        <v>43406</v>
      </c>
      <c r="Z64" s="254">
        <f t="shared" si="36"/>
        <v>43770</v>
      </c>
      <c r="AA64" s="255"/>
      <c r="AB64" s="255">
        <f t="shared" si="15"/>
        <v>0</v>
      </c>
      <c r="AC64" s="256" t="str">
        <f t="shared" si="37"/>
        <v>JW Red Label S/W 12/750ml</v>
      </c>
      <c r="AD64" s="257">
        <f t="shared" si="37"/>
        <v>75</v>
      </c>
      <c r="AE64" s="258">
        <f t="shared" si="17"/>
        <v>145.9</v>
      </c>
      <c r="AF64" s="259">
        <f t="shared" si="18"/>
        <v>2208</v>
      </c>
      <c r="AG64" s="260">
        <f t="shared" si="1"/>
        <v>0</v>
      </c>
      <c r="AH64" s="261">
        <f t="shared" si="19"/>
        <v>0.5</v>
      </c>
      <c r="AI64" s="260">
        <f t="shared" si="20"/>
        <v>0</v>
      </c>
      <c r="AJ64" s="260">
        <v>0</v>
      </c>
      <c r="AK64" s="260">
        <v>0</v>
      </c>
      <c r="AL64" s="260">
        <v>0</v>
      </c>
      <c r="AM64" s="260"/>
      <c r="AN64" s="260">
        <f t="shared" si="21"/>
        <v>0</v>
      </c>
      <c r="AO64" s="260">
        <f t="shared" si="2"/>
        <v>792</v>
      </c>
      <c r="AP64" s="260">
        <f t="shared" si="22"/>
        <v>0</v>
      </c>
      <c r="AQ64" s="260">
        <f t="shared" si="23"/>
        <v>0</v>
      </c>
      <c r="AR64" s="262">
        <f t="shared" si="3"/>
        <v>44287</v>
      </c>
      <c r="AS64" s="249">
        <f t="shared" si="24"/>
        <v>43495</v>
      </c>
      <c r="AT64" s="263">
        <f t="shared" si="4"/>
        <v>0</v>
      </c>
      <c r="AU64" s="263">
        <f t="shared" si="5"/>
        <v>0</v>
      </c>
      <c r="AV64" s="263">
        <f t="shared" si="25"/>
        <v>0</v>
      </c>
      <c r="AW64" s="242" t="str">
        <f t="shared" si="26"/>
        <v>12x75 CL</v>
      </c>
      <c r="AX64" s="242"/>
      <c r="AY64" s="263">
        <v>0.75</v>
      </c>
      <c r="AZ64" s="263">
        <f t="shared" si="27"/>
        <v>0</v>
      </c>
      <c r="CR64" s="246"/>
      <c r="CS64" s="262">
        <f t="shared" si="35"/>
        <v>43406</v>
      </c>
      <c r="CT64" s="262">
        <f t="shared" si="35"/>
        <v>43770</v>
      </c>
      <c r="CU64" s="246" t="str">
        <f t="shared" si="35"/>
        <v>1074/11.01.19</v>
      </c>
      <c r="CV64" s="246" t="str">
        <f t="shared" si="28"/>
        <v>JW Red Label S/W 12/750ml</v>
      </c>
      <c r="CW64" s="246" t="str">
        <f t="shared" si="29"/>
        <v>12x75 CL</v>
      </c>
      <c r="CX64" s="244">
        <f t="shared" si="7"/>
        <v>3300</v>
      </c>
      <c r="CY64" s="244"/>
      <c r="CZ64" s="244"/>
      <c r="DA64" s="244"/>
      <c r="DB64" s="244"/>
      <c r="DC64" s="244"/>
      <c r="DD64" s="244"/>
      <c r="DE64" s="244"/>
      <c r="DF64" s="244"/>
      <c r="DG64" s="244"/>
      <c r="DH64" s="244"/>
      <c r="DI64" s="244"/>
      <c r="DJ64" s="244"/>
      <c r="DK64" s="244"/>
      <c r="DL64" s="244"/>
      <c r="DM64" s="244"/>
      <c r="DN64" s="244"/>
      <c r="DO64" s="244"/>
      <c r="DP64" s="244"/>
      <c r="DQ64" s="244"/>
      <c r="DR64" s="244"/>
      <c r="DS64" s="244"/>
      <c r="DT64" s="244"/>
      <c r="DU64" s="244"/>
      <c r="DV64" s="244"/>
      <c r="DW64" s="244"/>
      <c r="DX64" s="244"/>
      <c r="DY64" s="244"/>
      <c r="DZ64" s="244"/>
      <c r="EA64" s="238"/>
      <c r="EB64" s="238"/>
      <c r="EC64" s="238"/>
      <c r="ED64" s="238"/>
      <c r="EE64" s="238"/>
      <c r="EF64" s="238"/>
      <c r="EG64" s="238"/>
      <c r="EH64" s="238"/>
      <c r="EI64" s="238"/>
      <c r="EJ64" s="238"/>
      <c r="EK64" s="238"/>
      <c r="EL64" s="238"/>
      <c r="EM64" s="238"/>
      <c r="EN64" s="238"/>
      <c r="EO64" s="238"/>
      <c r="EP64" s="238"/>
      <c r="EQ64" s="238"/>
      <c r="ER64" s="238"/>
      <c r="ES64" s="238"/>
      <c r="ET64" s="238"/>
      <c r="EU64" s="238"/>
      <c r="EV64" s="238"/>
      <c r="EW64" s="238"/>
      <c r="EX64" s="238"/>
      <c r="EY64" s="238"/>
      <c r="EZ64" s="238"/>
      <c r="FA64" s="238"/>
      <c r="FB64" s="238"/>
      <c r="FC64" s="238"/>
      <c r="FD64" s="238"/>
      <c r="FE64" s="238"/>
      <c r="FF64" s="238"/>
      <c r="FG64" s="238"/>
      <c r="FH64" s="238"/>
      <c r="FI64" s="238"/>
      <c r="FJ64" s="238"/>
      <c r="FK64" s="238"/>
      <c r="FL64" s="238"/>
      <c r="FM64" s="238"/>
      <c r="FN64" s="238"/>
      <c r="FO64" s="238"/>
      <c r="FP64" s="238"/>
      <c r="FQ64" s="238"/>
      <c r="FR64" s="238"/>
      <c r="FS64" s="238"/>
      <c r="FT64" s="238"/>
      <c r="FU64" s="238"/>
      <c r="FV64" s="238"/>
      <c r="FW64" s="238"/>
      <c r="FX64" s="238"/>
      <c r="FY64" s="238"/>
      <c r="FZ64" s="238"/>
      <c r="GA64" s="238"/>
      <c r="GB64" s="238"/>
      <c r="GC64" s="238"/>
      <c r="GD64" s="238"/>
      <c r="GE64" s="238"/>
      <c r="GF64" s="238"/>
      <c r="GG64" s="238"/>
      <c r="GH64" s="238"/>
      <c r="GI64" s="238"/>
      <c r="GJ64" s="238"/>
      <c r="GK64" s="238"/>
      <c r="GL64" s="238"/>
      <c r="GM64" s="238"/>
      <c r="GN64" s="238"/>
      <c r="GO64" s="238"/>
      <c r="GP64" s="238"/>
      <c r="GQ64" s="238"/>
      <c r="GR64" s="238"/>
      <c r="GS64" s="238"/>
      <c r="GT64" s="238"/>
      <c r="GU64" s="238"/>
      <c r="GV64" s="238"/>
      <c r="GW64" s="238"/>
      <c r="GX64" s="238"/>
      <c r="GY64" s="238"/>
      <c r="GZ64" s="238"/>
      <c r="HA64" s="238"/>
      <c r="HB64" s="238"/>
      <c r="HC64" s="238"/>
      <c r="HD64" s="238"/>
      <c r="HE64" s="238"/>
      <c r="HF64" s="238"/>
      <c r="HG64" s="238"/>
      <c r="HH64" s="238"/>
      <c r="HI64" s="238"/>
      <c r="HJ64" s="238"/>
      <c r="HK64" s="238"/>
    </row>
    <row r="65" spans="1:219" s="264" customFormat="1" ht="12.75" hidden="1" customHeight="1">
      <c r="A65" s="234">
        <f t="shared" si="8"/>
        <v>51</v>
      </c>
      <c r="B65" s="265">
        <v>43339</v>
      </c>
      <c r="C65" s="265">
        <v>43703</v>
      </c>
      <c r="D65" s="270" t="s">
        <v>164</v>
      </c>
      <c r="E65" s="237">
        <v>0.75</v>
      </c>
      <c r="F65" s="238">
        <v>12</v>
      </c>
      <c r="G65" s="239">
        <v>2208</v>
      </c>
      <c r="H65" s="267" t="s">
        <v>139</v>
      </c>
      <c r="I65" s="241">
        <v>75</v>
      </c>
      <c r="J65" s="242" t="s">
        <v>128</v>
      </c>
      <c r="K65" s="240" t="s">
        <v>165</v>
      </c>
      <c r="L65" s="266">
        <v>7764946</v>
      </c>
      <c r="M65" s="268">
        <v>804</v>
      </c>
      <c r="N65" s="245">
        <f t="shared" si="9"/>
        <v>67</v>
      </c>
      <c r="O65" s="246">
        <v>1</v>
      </c>
      <c r="P65" s="247">
        <v>264765.24</v>
      </c>
      <c r="Q65" s="248">
        <f t="shared" si="34"/>
        <v>329.31</v>
      </c>
      <c r="R65" s="249">
        <f t="shared" si="11"/>
        <v>43339</v>
      </c>
      <c r="S65" s="244"/>
      <c r="T65" s="244"/>
      <c r="U65" s="250">
        <f t="shared" si="12"/>
        <v>0</v>
      </c>
      <c r="V65" s="251">
        <v>51</v>
      </c>
      <c r="W65" s="252">
        <f t="shared" si="0"/>
        <v>7764946</v>
      </c>
      <c r="X65" s="253" t="str">
        <f t="shared" si="13"/>
        <v>1074/11.01.19</v>
      </c>
      <c r="Y65" s="254">
        <f t="shared" si="36"/>
        <v>43339</v>
      </c>
      <c r="Z65" s="254">
        <f t="shared" si="36"/>
        <v>43703</v>
      </c>
      <c r="AA65" s="255"/>
      <c r="AB65" s="255">
        <f t="shared" si="15"/>
        <v>0</v>
      </c>
      <c r="AC65" s="256" t="str">
        <f t="shared" si="37"/>
        <v>JW Black Label 12 yo S/W 12/750</v>
      </c>
      <c r="AD65" s="257">
        <f t="shared" si="37"/>
        <v>75</v>
      </c>
      <c r="AE65" s="258">
        <f t="shared" si="17"/>
        <v>329.31</v>
      </c>
      <c r="AF65" s="259">
        <f t="shared" si="18"/>
        <v>2208</v>
      </c>
      <c r="AG65" s="260">
        <f t="shared" si="1"/>
        <v>0</v>
      </c>
      <c r="AH65" s="261">
        <f t="shared" si="19"/>
        <v>0.5</v>
      </c>
      <c r="AI65" s="260">
        <f t="shared" si="20"/>
        <v>0</v>
      </c>
      <c r="AJ65" s="260">
        <v>0</v>
      </c>
      <c r="AK65" s="260">
        <v>0</v>
      </c>
      <c r="AL65" s="260">
        <v>0</v>
      </c>
      <c r="AM65" s="260"/>
      <c r="AN65" s="260">
        <f t="shared" si="21"/>
        <v>0</v>
      </c>
      <c r="AO65" s="260">
        <f t="shared" si="2"/>
        <v>859</v>
      </c>
      <c r="AP65" s="260">
        <f t="shared" si="22"/>
        <v>0</v>
      </c>
      <c r="AQ65" s="260">
        <f t="shared" si="23"/>
        <v>0</v>
      </c>
      <c r="AR65" s="262">
        <f t="shared" si="3"/>
        <v>44287</v>
      </c>
      <c r="AS65" s="249">
        <f t="shared" si="24"/>
        <v>43428</v>
      </c>
      <c r="AT65" s="263">
        <f t="shared" si="4"/>
        <v>0</v>
      </c>
      <c r="AU65" s="263">
        <f t="shared" si="5"/>
        <v>0</v>
      </c>
      <c r="AV65" s="263">
        <f t="shared" si="25"/>
        <v>0</v>
      </c>
      <c r="AW65" s="242" t="str">
        <f t="shared" si="26"/>
        <v>12x75 CL</v>
      </c>
      <c r="AX65" s="242"/>
      <c r="AY65" s="263">
        <v>0.75</v>
      </c>
      <c r="AZ65" s="263">
        <f t="shared" si="27"/>
        <v>0</v>
      </c>
      <c r="CR65" s="246"/>
      <c r="CS65" s="262">
        <f t="shared" si="35"/>
        <v>43339</v>
      </c>
      <c r="CT65" s="262">
        <f t="shared" si="35"/>
        <v>43703</v>
      </c>
      <c r="CU65" s="246" t="str">
        <f t="shared" si="35"/>
        <v>1074/11.01.19</v>
      </c>
      <c r="CV65" s="246" t="str">
        <f t="shared" si="28"/>
        <v>JW Black Label 12 yo S/W 12/750</v>
      </c>
      <c r="CW65" s="246" t="str">
        <f t="shared" si="29"/>
        <v>12x75 CL</v>
      </c>
      <c r="CX65" s="244">
        <f t="shared" si="7"/>
        <v>804</v>
      </c>
      <c r="CY65" s="244"/>
      <c r="CZ65" s="244"/>
      <c r="DA65" s="244"/>
      <c r="DB65" s="244"/>
      <c r="DC65" s="244"/>
      <c r="DD65" s="244"/>
      <c r="DE65" s="244"/>
      <c r="DF65" s="244"/>
      <c r="DG65" s="244"/>
      <c r="DH65" s="244"/>
      <c r="DI65" s="244"/>
      <c r="DJ65" s="244"/>
      <c r="DK65" s="244"/>
      <c r="DL65" s="244"/>
      <c r="DM65" s="244"/>
      <c r="DN65" s="244"/>
      <c r="DO65" s="244"/>
      <c r="DP65" s="244"/>
      <c r="DQ65" s="244"/>
      <c r="DR65" s="244"/>
      <c r="DS65" s="244"/>
      <c r="DT65" s="244"/>
      <c r="DU65" s="244"/>
      <c r="DV65" s="244"/>
      <c r="DW65" s="244"/>
      <c r="DX65" s="244"/>
      <c r="DY65" s="244"/>
      <c r="DZ65" s="244"/>
      <c r="EA65" s="238"/>
      <c r="EB65" s="238"/>
      <c r="EC65" s="238"/>
      <c r="ED65" s="238"/>
      <c r="EE65" s="238"/>
      <c r="EF65" s="238"/>
      <c r="EG65" s="238"/>
      <c r="EH65" s="238"/>
      <c r="EI65" s="238"/>
      <c r="EJ65" s="238"/>
      <c r="EK65" s="238"/>
      <c r="EL65" s="238"/>
      <c r="EM65" s="238"/>
      <c r="EN65" s="238"/>
      <c r="EO65" s="238"/>
      <c r="EP65" s="238"/>
      <c r="EQ65" s="238"/>
      <c r="ER65" s="238"/>
      <c r="ES65" s="238"/>
      <c r="ET65" s="238"/>
      <c r="EU65" s="238"/>
      <c r="EV65" s="238"/>
      <c r="EW65" s="238"/>
      <c r="EX65" s="238"/>
      <c r="EY65" s="238"/>
      <c r="EZ65" s="238"/>
      <c r="FA65" s="238"/>
      <c r="FB65" s="238"/>
      <c r="FC65" s="238"/>
      <c r="FD65" s="238"/>
      <c r="FE65" s="238"/>
      <c r="FF65" s="238"/>
      <c r="FG65" s="238"/>
      <c r="FH65" s="238"/>
      <c r="FI65" s="238"/>
      <c r="FJ65" s="238"/>
      <c r="FK65" s="238"/>
      <c r="FL65" s="238"/>
      <c r="FM65" s="238"/>
      <c r="FN65" s="238"/>
      <c r="FO65" s="238"/>
      <c r="FP65" s="238"/>
      <c r="FQ65" s="238"/>
      <c r="FR65" s="238"/>
      <c r="FS65" s="238"/>
      <c r="FT65" s="238"/>
      <c r="FU65" s="238"/>
      <c r="FV65" s="238"/>
      <c r="FW65" s="238"/>
      <c r="FX65" s="238"/>
      <c r="FY65" s="238"/>
      <c r="FZ65" s="238"/>
      <c r="GA65" s="238"/>
      <c r="GB65" s="238"/>
      <c r="GC65" s="238"/>
      <c r="GD65" s="238"/>
      <c r="GE65" s="238"/>
      <c r="GF65" s="238"/>
      <c r="GG65" s="238"/>
      <c r="GH65" s="238"/>
      <c r="GI65" s="238"/>
      <c r="GJ65" s="238"/>
      <c r="GK65" s="238"/>
      <c r="GL65" s="238"/>
      <c r="GM65" s="238"/>
      <c r="GN65" s="238"/>
      <c r="GO65" s="238"/>
      <c r="GP65" s="238"/>
      <c r="GQ65" s="238"/>
      <c r="GR65" s="238"/>
      <c r="GS65" s="238"/>
      <c r="GT65" s="238"/>
      <c r="GU65" s="238"/>
      <c r="GV65" s="238"/>
      <c r="GW65" s="238"/>
      <c r="GX65" s="238"/>
      <c r="GY65" s="238"/>
      <c r="GZ65" s="238"/>
      <c r="HA65" s="238"/>
      <c r="HB65" s="238"/>
      <c r="HC65" s="238"/>
      <c r="HD65" s="238"/>
      <c r="HE65" s="238"/>
      <c r="HF65" s="238"/>
      <c r="HG65" s="238"/>
      <c r="HH65" s="238"/>
      <c r="HI65" s="238"/>
      <c r="HJ65" s="238"/>
      <c r="HK65" s="238"/>
    </row>
    <row r="66" spans="1:219" s="264" customFormat="1" ht="12.75" hidden="1" customHeight="1">
      <c r="A66" s="234">
        <f t="shared" si="8"/>
        <v>52</v>
      </c>
      <c r="B66" s="265">
        <v>43388</v>
      </c>
      <c r="C66" s="265">
        <v>43752</v>
      </c>
      <c r="D66" s="270" t="s">
        <v>164</v>
      </c>
      <c r="E66" s="237">
        <v>0.75</v>
      </c>
      <c r="F66" s="238">
        <v>12</v>
      </c>
      <c r="G66" s="239">
        <v>2208</v>
      </c>
      <c r="H66" s="267" t="s">
        <v>135</v>
      </c>
      <c r="I66" s="241">
        <v>75</v>
      </c>
      <c r="J66" s="242" t="s">
        <v>128</v>
      </c>
      <c r="K66" s="240" t="s">
        <v>165</v>
      </c>
      <c r="L66" s="266">
        <v>8241201</v>
      </c>
      <c r="M66" s="268">
        <v>840</v>
      </c>
      <c r="N66" s="245">
        <f t="shared" si="9"/>
        <v>70</v>
      </c>
      <c r="O66" s="246">
        <v>1</v>
      </c>
      <c r="P66" s="247">
        <v>119270.86</v>
      </c>
      <c r="Q66" s="248">
        <f t="shared" si="34"/>
        <v>141.98911904761906</v>
      </c>
      <c r="R66" s="249">
        <f t="shared" si="11"/>
        <v>43388</v>
      </c>
      <c r="S66" s="244"/>
      <c r="T66" s="244"/>
      <c r="U66" s="250">
        <f t="shared" si="12"/>
        <v>0</v>
      </c>
      <c r="V66" s="251">
        <v>52</v>
      </c>
      <c r="W66" s="252">
        <f t="shared" si="0"/>
        <v>8241201</v>
      </c>
      <c r="X66" s="253" t="str">
        <f t="shared" si="13"/>
        <v>1074/11.01.19</v>
      </c>
      <c r="Y66" s="254">
        <f t="shared" si="36"/>
        <v>43388</v>
      </c>
      <c r="Z66" s="254">
        <f t="shared" si="36"/>
        <v>43752</v>
      </c>
      <c r="AA66" s="255"/>
      <c r="AB66" s="255">
        <f t="shared" si="15"/>
        <v>0</v>
      </c>
      <c r="AC66" s="256" t="str">
        <f t="shared" si="37"/>
        <v>Jacob's Creek Shiraz Cab 12/750 Ml</v>
      </c>
      <c r="AD66" s="257">
        <f t="shared" si="37"/>
        <v>75</v>
      </c>
      <c r="AE66" s="258">
        <f t="shared" si="17"/>
        <v>141.98911904761906</v>
      </c>
      <c r="AF66" s="259">
        <f t="shared" si="18"/>
        <v>2208</v>
      </c>
      <c r="AG66" s="260">
        <f t="shared" si="1"/>
        <v>0</v>
      </c>
      <c r="AH66" s="261">
        <f t="shared" si="19"/>
        <v>0.5</v>
      </c>
      <c r="AI66" s="260">
        <f t="shared" si="20"/>
        <v>0</v>
      </c>
      <c r="AJ66" s="260">
        <v>0</v>
      </c>
      <c r="AK66" s="260">
        <v>0</v>
      </c>
      <c r="AL66" s="260">
        <v>0</v>
      </c>
      <c r="AM66" s="260"/>
      <c r="AN66" s="260">
        <f t="shared" si="21"/>
        <v>0</v>
      </c>
      <c r="AO66" s="260">
        <f t="shared" si="2"/>
        <v>810</v>
      </c>
      <c r="AP66" s="260">
        <f t="shared" si="22"/>
        <v>0</v>
      </c>
      <c r="AQ66" s="260">
        <f t="shared" si="23"/>
        <v>0</v>
      </c>
      <c r="AR66" s="262">
        <f t="shared" si="3"/>
        <v>44287</v>
      </c>
      <c r="AS66" s="249">
        <f t="shared" si="24"/>
        <v>43477</v>
      </c>
      <c r="AT66" s="263">
        <f t="shared" si="4"/>
        <v>0</v>
      </c>
      <c r="AU66" s="263">
        <f t="shared" si="5"/>
        <v>0</v>
      </c>
      <c r="AV66" s="263">
        <f t="shared" si="25"/>
        <v>0</v>
      </c>
      <c r="AW66" s="242" t="str">
        <f t="shared" si="26"/>
        <v>12x75 CL</v>
      </c>
      <c r="AX66" s="242"/>
      <c r="AY66" s="263">
        <v>0.75</v>
      </c>
      <c r="AZ66" s="263">
        <f t="shared" si="27"/>
        <v>0</v>
      </c>
      <c r="CR66" s="246"/>
      <c r="CS66" s="262">
        <f t="shared" si="35"/>
        <v>43388</v>
      </c>
      <c r="CT66" s="262">
        <f t="shared" si="35"/>
        <v>43752</v>
      </c>
      <c r="CU66" s="246" t="str">
        <f t="shared" si="35"/>
        <v>1074/11.01.19</v>
      </c>
      <c r="CV66" s="246" t="str">
        <f t="shared" si="28"/>
        <v>Jacob's Creek Shiraz Cab 12/750 Ml</v>
      </c>
      <c r="CW66" s="246" t="str">
        <f t="shared" si="29"/>
        <v>12x75 CL</v>
      </c>
      <c r="CX66" s="244">
        <f t="shared" si="7"/>
        <v>840</v>
      </c>
      <c r="CY66" s="244"/>
      <c r="CZ66" s="244"/>
      <c r="DA66" s="244"/>
      <c r="DB66" s="244"/>
      <c r="DC66" s="244"/>
      <c r="DD66" s="244"/>
      <c r="DE66" s="244"/>
      <c r="DF66" s="244"/>
      <c r="DG66" s="244"/>
      <c r="DH66" s="244"/>
      <c r="DI66" s="244"/>
      <c r="DJ66" s="244"/>
      <c r="DK66" s="244"/>
      <c r="DL66" s="244"/>
      <c r="DM66" s="244"/>
      <c r="DN66" s="244"/>
      <c r="DO66" s="244"/>
      <c r="DP66" s="244"/>
      <c r="DQ66" s="244"/>
      <c r="DR66" s="244"/>
      <c r="DS66" s="244"/>
      <c r="DT66" s="244"/>
      <c r="DU66" s="244"/>
      <c r="DV66" s="244"/>
      <c r="DW66" s="244"/>
      <c r="DX66" s="244"/>
      <c r="DY66" s="244"/>
      <c r="DZ66" s="244"/>
      <c r="EA66" s="238"/>
      <c r="EB66" s="238"/>
      <c r="EC66" s="238"/>
      <c r="ED66" s="238"/>
      <c r="EE66" s="238"/>
      <c r="EF66" s="238"/>
      <c r="EG66" s="238"/>
      <c r="EH66" s="238"/>
      <c r="EI66" s="238"/>
      <c r="EJ66" s="238"/>
      <c r="EK66" s="238"/>
      <c r="EL66" s="238"/>
      <c r="EM66" s="238"/>
      <c r="EN66" s="238"/>
      <c r="EO66" s="238"/>
      <c r="EP66" s="238"/>
      <c r="EQ66" s="238"/>
      <c r="ER66" s="238"/>
      <c r="ES66" s="238"/>
      <c r="ET66" s="238"/>
      <c r="EU66" s="238"/>
      <c r="EV66" s="238"/>
      <c r="EW66" s="238"/>
      <c r="EX66" s="238"/>
      <c r="EY66" s="238"/>
      <c r="EZ66" s="238"/>
      <c r="FA66" s="238"/>
      <c r="FB66" s="238"/>
      <c r="FC66" s="238"/>
      <c r="FD66" s="238"/>
      <c r="FE66" s="238"/>
      <c r="FF66" s="238"/>
      <c r="FG66" s="238"/>
      <c r="FH66" s="238"/>
      <c r="FI66" s="238"/>
      <c r="FJ66" s="238"/>
      <c r="FK66" s="238"/>
      <c r="FL66" s="238"/>
      <c r="FM66" s="238"/>
      <c r="FN66" s="238"/>
      <c r="FO66" s="238"/>
      <c r="FP66" s="238"/>
      <c r="FQ66" s="238"/>
      <c r="FR66" s="238"/>
      <c r="FS66" s="238"/>
      <c r="FT66" s="238"/>
      <c r="FU66" s="238"/>
      <c r="FV66" s="238"/>
      <c r="FW66" s="238"/>
      <c r="FX66" s="238"/>
      <c r="FY66" s="238"/>
      <c r="FZ66" s="238"/>
      <c r="GA66" s="238"/>
      <c r="GB66" s="238"/>
      <c r="GC66" s="238"/>
      <c r="GD66" s="238"/>
      <c r="GE66" s="238"/>
      <c r="GF66" s="238"/>
      <c r="GG66" s="238"/>
      <c r="GH66" s="238"/>
      <c r="GI66" s="238"/>
      <c r="GJ66" s="238"/>
      <c r="GK66" s="238"/>
      <c r="GL66" s="238"/>
      <c r="GM66" s="238"/>
      <c r="GN66" s="238"/>
      <c r="GO66" s="238"/>
      <c r="GP66" s="238"/>
      <c r="GQ66" s="238"/>
      <c r="GR66" s="238"/>
      <c r="GS66" s="238"/>
      <c r="GT66" s="238"/>
      <c r="GU66" s="238"/>
      <c r="GV66" s="238"/>
      <c r="GW66" s="238"/>
      <c r="GX66" s="238"/>
      <c r="GY66" s="238"/>
      <c r="GZ66" s="238"/>
      <c r="HA66" s="238"/>
      <c r="HB66" s="238"/>
      <c r="HC66" s="238"/>
      <c r="HD66" s="238"/>
      <c r="HE66" s="238"/>
      <c r="HF66" s="238"/>
      <c r="HG66" s="238"/>
      <c r="HH66" s="238"/>
      <c r="HI66" s="238"/>
      <c r="HJ66" s="238"/>
      <c r="HK66" s="238"/>
    </row>
    <row r="67" spans="1:219" s="264" customFormat="1" ht="12.75" hidden="1" customHeight="1">
      <c r="A67" s="234">
        <f t="shared" si="8"/>
        <v>53</v>
      </c>
      <c r="B67" s="265">
        <v>43229</v>
      </c>
      <c r="C67" s="265">
        <v>43593</v>
      </c>
      <c r="D67" s="270" t="s">
        <v>164</v>
      </c>
      <c r="E67" s="237">
        <v>0.75</v>
      </c>
      <c r="F67" s="238">
        <v>12</v>
      </c>
      <c r="G67" s="239">
        <v>2204</v>
      </c>
      <c r="H67" s="267" t="s">
        <v>136</v>
      </c>
      <c r="I67" s="241">
        <v>75</v>
      </c>
      <c r="J67" s="242" t="s">
        <v>128</v>
      </c>
      <c r="K67" s="240" t="s">
        <v>165</v>
      </c>
      <c r="L67" s="266">
        <v>6090942</v>
      </c>
      <c r="M67" s="268">
        <v>360</v>
      </c>
      <c r="N67" s="245">
        <f t="shared" si="9"/>
        <v>30</v>
      </c>
      <c r="O67" s="246">
        <v>1</v>
      </c>
      <c r="P67" s="247">
        <v>47431.46</v>
      </c>
      <c r="Q67" s="248">
        <f t="shared" si="34"/>
        <v>131.75405555555557</v>
      </c>
      <c r="R67" s="249">
        <f t="shared" si="11"/>
        <v>43229</v>
      </c>
      <c r="S67" s="244"/>
      <c r="T67" s="244"/>
      <c r="U67" s="250">
        <f t="shared" si="12"/>
        <v>0</v>
      </c>
      <c r="V67" s="251">
        <v>53</v>
      </c>
      <c r="W67" s="252">
        <f t="shared" si="0"/>
        <v>6090942</v>
      </c>
      <c r="X67" s="253" t="str">
        <f t="shared" si="13"/>
        <v>1074/11.01.19</v>
      </c>
      <c r="Y67" s="254">
        <f t="shared" si="36"/>
        <v>43229</v>
      </c>
      <c r="Z67" s="254">
        <f t="shared" si="36"/>
        <v>43593</v>
      </c>
      <c r="AA67" s="255"/>
      <c r="AB67" s="255">
        <f t="shared" si="15"/>
        <v>0</v>
      </c>
      <c r="AC67" s="256" t="str">
        <f t="shared" si="37"/>
        <v>Jacob's Creek Chardonnay 12/750 Ml</v>
      </c>
      <c r="AD67" s="257">
        <f t="shared" si="37"/>
        <v>75</v>
      </c>
      <c r="AE67" s="258">
        <f t="shared" si="17"/>
        <v>131.75405555555557</v>
      </c>
      <c r="AF67" s="259">
        <f t="shared" si="18"/>
        <v>2204</v>
      </c>
      <c r="AG67" s="260">
        <f t="shared" si="1"/>
        <v>0</v>
      </c>
      <c r="AH67" s="261">
        <f t="shared" si="19"/>
        <v>0.5</v>
      </c>
      <c r="AI67" s="260">
        <f t="shared" si="20"/>
        <v>0</v>
      </c>
      <c r="AJ67" s="260">
        <v>0</v>
      </c>
      <c r="AK67" s="260">
        <v>0</v>
      </c>
      <c r="AL67" s="260">
        <v>0</v>
      </c>
      <c r="AM67" s="260"/>
      <c r="AN67" s="260">
        <f t="shared" si="21"/>
        <v>0</v>
      </c>
      <c r="AO67" s="260">
        <f t="shared" si="2"/>
        <v>969</v>
      </c>
      <c r="AP67" s="260">
        <f t="shared" si="22"/>
        <v>0</v>
      </c>
      <c r="AQ67" s="260">
        <f t="shared" si="23"/>
        <v>0</v>
      </c>
      <c r="AR67" s="262">
        <f t="shared" si="3"/>
        <v>44287</v>
      </c>
      <c r="AS67" s="249">
        <f t="shared" si="24"/>
        <v>43318</v>
      </c>
      <c r="AT67" s="263">
        <f t="shared" si="4"/>
        <v>0</v>
      </c>
      <c r="AU67" s="263">
        <f t="shared" si="5"/>
        <v>0</v>
      </c>
      <c r="AV67" s="263">
        <f t="shared" si="25"/>
        <v>0</v>
      </c>
      <c r="AW67" s="242" t="str">
        <f t="shared" si="26"/>
        <v>12x75 CL</v>
      </c>
      <c r="AX67" s="242"/>
      <c r="AY67" s="263">
        <v>0.75</v>
      </c>
      <c r="AZ67" s="263">
        <f t="shared" si="27"/>
        <v>0</v>
      </c>
      <c r="CR67" s="246"/>
      <c r="CS67" s="262">
        <f t="shared" si="35"/>
        <v>43229</v>
      </c>
      <c r="CT67" s="262">
        <f t="shared" si="35"/>
        <v>43593</v>
      </c>
      <c r="CU67" s="246" t="str">
        <f t="shared" si="35"/>
        <v>1074/11.01.19</v>
      </c>
      <c r="CV67" s="246" t="str">
        <f t="shared" si="28"/>
        <v>Jacob's Creek Chardonnay 12/750 Ml</v>
      </c>
      <c r="CW67" s="246" t="str">
        <f t="shared" si="29"/>
        <v>12x75 CL</v>
      </c>
      <c r="CX67" s="244">
        <f t="shared" si="7"/>
        <v>360</v>
      </c>
      <c r="CY67" s="244"/>
      <c r="CZ67" s="244"/>
      <c r="DA67" s="244"/>
      <c r="DB67" s="244"/>
      <c r="DC67" s="244"/>
      <c r="DD67" s="244"/>
      <c r="DE67" s="244"/>
      <c r="DF67" s="244"/>
      <c r="DG67" s="244"/>
      <c r="DH67" s="244"/>
      <c r="DI67" s="244"/>
      <c r="DJ67" s="244"/>
      <c r="DK67" s="244"/>
      <c r="DL67" s="244"/>
      <c r="DM67" s="244"/>
      <c r="DN67" s="244"/>
      <c r="DO67" s="244"/>
      <c r="DP67" s="244"/>
      <c r="DQ67" s="244"/>
      <c r="DR67" s="244"/>
      <c r="DS67" s="244"/>
      <c r="DT67" s="244"/>
      <c r="DU67" s="244"/>
      <c r="DV67" s="244"/>
      <c r="DW67" s="244"/>
      <c r="DX67" s="244"/>
      <c r="DY67" s="244"/>
      <c r="DZ67" s="244"/>
      <c r="EA67" s="238"/>
      <c r="EB67" s="238"/>
      <c r="EC67" s="238"/>
      <c r="ED67" s="238"/>
      <c r="EE67" s="238"/>
      <c r="EF67" s="238"/>
      <c r="EG67" s="238"/>
      <c r="EH67" s="238"/>
      <c r="EI67" s="238"/>
      <c r="EJ67" s="238"/>
      <c r="EK67" s="238"/>
      <c r="EL67" s="238"/>
      <c r="EM67" s="238"/>
      <c r="EN67" s="238"/>
      <c r="EO67" s="238"/>
      <c r="EP67" s="238"/>
      <c r="EQ67" s="238"/>
      <c r="ER67" s="238"/>
      <c r="ES67" s="238"/>
      <c r="ET67" s="238"/>
      <c r="EU67" s="238"/>
      <c r="EV67" s="238"/>
      <c r="EW67" s="238"/>
      <c r="EX67" s="238"/>
      <c r="EY67" s="238"/>
      <c r="EZ67" s="238"/>
      <c r="FA67" s="238"/>
      <c r="FB67" s="238"/>
      <c r="FC67" s="238"/>
      <c r="FD67" s="238"/>
      <c r="FE67" s="238"/>
      <c r="FF67" s="238"/>
      <c r="FG67" s="238"/>
      <c r="FH67" s="238"/>
      <c r="FI67" s="238"/>
      <c r="FJ67" s="238"/>
      <c r="FK67" s="238"/>
      <c r="FL67" s="238"/>
      <c r="FM67" s="238"/>
      <c r="FN67" s="238"/>
      <c r="FO67" s="238"/>
      <c r="FP67" s="238"/>
      <c r="FQ67" s="238"/>
      <c r="FR67" s="238"/>
      <c r="FS67" s="238"/>
      <c r="FT67" s="238"/>
      <c r="FU67" s="238"/>
      <c r="FV67" s="238"/>
      <c r="FW67" s="238"/>
      <c r="FX67" s="238"/>
      <c r="FY67" s="238"/>
      <c r="FZ67" s="238"/>
      <c r="GA67" s="238"/>
      <c r="GB67" s="238"/>
      <c r="GC67" s="238"/>
      <c r="GD67" s="238"/>
      <c r="GE67" s="238"/>
      <c r="GF67" s="238"/>
      <c r="GG67" s="238"/>
      <c r="GH67" s="238"/>
      <c r="GI67" s="238"/>
      <c r="GJ67" s="238"/>
      <c r="GK67" s="238"/>
      <c r="GL67" s="238"/>
      <c r="GM67" s="238"/>
      <c r="GN67" s="238"/>
      <c r="GO67" s="238"/>
      <c r="GP67" s="238"/>
      <c r="GQ67" s="238"/>
      <c r="GR67" s="238"/>
      <c r="GS67" s="238"/>
      <c r="GT67" s="238"/>
      <c r="GU67" s="238"/>
      <c r="GV67" s="238"/>
      <c r="GW67" s="238"/>
      <c r="GX67" s="238"/>
      <c r="GY67" s="238"/>
      <c r="GZ67" s="238"/>
      <c r="HA67" s="238"/>
      <c r="HB67" s="238"/>
      <c r="HC67" s="238"/>
      <c r="HD67" s="238"/>
      <c r="HE67" s="238"/>
      <c r="HF67" s="238"/>
      <c r="HG67" s="238"/>
      <c r="HH67" s="238"/>
      <c r="HI67" s="238"/>
      <c r="HJ67" s="238"/>
      <c r="HK67" s="238"/>
    </row>
    <row r="68" spans="1:219" s="264" customFormat="1" ht="12.75" hidden="1" customHeight="1">
      <c r="A68" s="234">
        <f t="shared" si="8"/>
        <v>54</v>
      </c>
      <c r="B68" s="265">
        <v>43418</v>
      </c>
      <c r="C68" s="265">
        <v>43782</v>
      </c>
      <c r="D68" s="270" t="s">
        <v>164</v>
      </c>
      <c r="E68" s="237">
        <v>0.75</v>
      </c>
      <c r="F68" s="238">
        <v>12</v>
      </c>
      <c r="G68" s="239">
        <v>2208</v>
      </c>
      <c r="H68" s="267" t="s">
        <v>168</v>
      </c>
      <c r="I68" s="241">
        <v>75</v>
      </c>
      <c r="J68" s="242" t="s">
        <v>128</v>
      </c>
      <c r="K68" s="240" t="s">
        <v>165</v>
      </c>
      <c r="L68" s="266">
        <v>8747305</v>
      </c>
      <c r="M68" s="268">
        <v>120</v>
      </c>
      <c r="N68" s="245">
        <f t="shared" si="9"/>
        <v>10</v>
      </c>
      <c r="O68" s="246">
        <v>1</v>
      </c>
      <c r="P68" s="247">
        <v>26731.06</v>
      </c>
      <c r="Q68" s="248">
        <f t="shared" si="34"/>
        <v>222.75883333333334</v>
      </c>
      <c r="R68" s="249">
        <f t="shared" si="11"/>
        <v>43418</v>
      </c>
      <c r="S68" s="244"/>
      <c r="T68" s="244"/>
      <c r="U68" s="250">
        <f t="shared" si="12"/>
        <v>0</v>
      </c>
      <c r="V68" s="251">
        <v>54</v>
      </c>
      <c r="W68" s="252">
        <f t="shared" si="0"/>
        <v>8747305</v>
      </c>
      <c r="X68" s="253" t="str">
        <f t="shared" si="13"/>
        <v>1074/11.01.19</v>
      </c>
      <c r="Y68" s="254">
        <f t="shared" si="36"/>
        <v>43418</v>
      </c>
      <c r="Z68" s="254">
        <f t="shared" si="36"/>
        <v>43782</v>
      </c>
      <c r="AA68" s="255"/>
      <c r="AB68" s="255">
        <f t="shared" si="15"/>
        <v>0</v>
      </c>
      <c r="AC68" s="256" t="str">
        <f t="shared" si="37"/>
        <v>Jameson Irish Whisky 12/750 ml</v>
      </c>
      <c r="AD68" s="257">
        <f t="shared" si="37"/>
        <v>75</v>
      </c>
      <c r="AE68" s="258">
        <f t="shared" si="17"/>
        <v>222.75883333333334</v>
      </c>
      <c r="AF68" s="259">
        <f t="shared" si="18"/>
        <v>2208</v>
      </c>
      <c r="AG68" s="260">
        <f t="shared" si="1"/>
        <v>0</v>
      </c>
      <c r="AH68" s="261">
        <f t="shared" si="19"/>
        <v>0.5</v>
      </c>
      <c r="AI68" s="260">
        <f t="shared" si="20"/>
        <v>0</v>
      </c>
      <c r="AJ68" s="260">
        <v>0</v>
      </c>
      <c r="AK68" s="260">
        <v>0</v>
      </c>
      <c r="AL68" s="260">
        <v>0</v>
      </c>
      <c r="AM68" s="260"/>
      <c r="AN68" s="260">
        <f t="shared" si="21"/>
        <v>0</v>
      </c>
      <c r="AO68" s="260">
        <f t="shared" si="2"/>
        <v>780</v>
      </c>
      <c r="AP68" s="260">
        <f t="shared" si="22"/>
        <v>0</v>
      </c>
      <c r="AQ68" s="260">
        <f t="shared" si="23"/>
        <v>0</v>
      </c>
      <c r="AR68" s="262">
        <f t="shared" si="3"/>
        <v>44287</v>
      </c>
      <c r="AS68" s="249">
        <f t="shared" si="24"/>
        <v>43507</v>
      </c>
      <c r="AT68" s="263">
        <f t="shared" si="4"/>
        <v>0</v>
      </c>
      <c r="AU68" s="263">
        <f t="shared" si="5"/>
        <v>0</v>
      </c>
      <c r="AV68" s="263">
        <f t="shared" si="25"/>
        <v>0</v>
      </c>
      <c r="AW68" s="242" t="str">
        <f t="shared" si="26"/>
        <v>12x75 CL</v>
      </c>
      <c r="AX68" s="242"/>
      <c r="AY68" s="263">
        <v>0.75</v>
      </c>
      <c r="AZ68" s="263">
        <f t="shared" si="27"/>
        <v>0</v>
      </c>
      <c r="CR68" s="246"/>
      <c r="CS68" s="262">
        <f t="shared" si="35"/>
        <v>43418</v>
      </c>
      <c r="CT68" s="262">
        <f t="shared" si="35"/>
        <v>43782</v>
      </c>
      <c r="CU68" s="246" t="str">
        <f t="shared" si="35"/>
        <v>1074/11.01.19</v>
      </c>
      <c r="CV68" s="246" t="str">
        <f t="shared" si="28"/>
        <v>Jameson Irish Whisky 12/750 ml</v>
      </c>
      <c r="CW68" s="246" t="str">
        <f t="shared" si="29"/>
        <v>12x75 CL</v>
      </c>
      <c r="CX68" s="244">
        <f t="shared" si="7"/>
        <v>120</v>
      </c>
      <c r="CY68" s="244"/>
      <c r="CZ68" s="244"/>
      <c r="DA68" s="244"/>
      <c r="DB68" s="244"/>
      <c r="DC68" s="244"/>
      <c r="DD68" s="244"/>
      <c r="DE68" s="244"/>
      <c r="DF68" s="244"/>
      <c r="DG68" s="244"/>
      <c r="DH68" s="244"/>
      <c r="DI68" s="244"/>
      <c r="DJ68" s="244"/>
      <c r="DK68" s="244"/>
      <c r="DL68" s="244"/>
      <c r="DM68" s="244"/>
      <c r="DN68" s="244"/>
      <c r="DO68" s="244"/>
      <c r="DP68" s="244"/>
      <c r="DQ68" s="244"/>
      <c r="DR68" s="244"/>
      <c r="DS68" s="244"/>
      <c r="DT68" s="244"/>
      <c r="DU68" s="244"/>
      <c r="DV68" s="244"/>
      <c r="DW68" s="244"/>
      <c r="DX68" s="244"/>
      <c r="DY68" s="244"/>
      <c r="DZ68" s="244"/>
      <c r="EA68" s="238"/>
      <c r="EB68" s="238"/>
      <c r="EC68" s="238"/>
      <c r="ED68" s="238"/>
      <c r="EE68" s="238"/>
      <c r="EF68" s="238"/>
      <c r="EG68" s="238"/>
      <c r="EH68" s="238"/>
      <c r="EI68" s="238"/>
      <c r="EJ68" s="238"/>
      <c r="EK68" s="238"/>
      <c r="EL68" s="238"/>
      <c r="EM68" s="238"/>
      <c r="EN68" s="238"/>
      <c r="EO68" s="238"/>
      <c r="EP68" s="238"/>
      <c r="EQ68" s="238"/>
      <c r="ER68" s="238"/>
      <c r="ES68" s="238"/>
      <c r="ET68" s="238"/>
      <c r="EU68" s="238"/>
      <c r="EV68" s="238"/>
      <c r="EW68" s="238"/>
      <c r="EX68" s="238"/>
      <c r="EY68" s="238"/>
      <c r="EZ68" s="238"/>
      <c r="FA68" s="238"/>
      <c r="FB68" s="238"/>
      <c r="FC68" s="238"/>
      <c r="FD68" s="238"/>
      <c r="FE68" s="238"/>
      <c r="FF68" s="238"/>
      <c r="FG68" s="238"/>
      <c r="FH68" s="238"/>
      <c r="FI68" s="238"/>
      <c r="FJ68" s="238"/>
      <c r="FK68" s="238"/>
      <c r="FL68" s="238"/>
      <c r="FM68" s="238"/>
      <c r="FN68" s="238"/>
      <c r="FO68" s="238"/>
      <c r="FP68" s="238"/>
      <c r="FQ68" s="238"/>
      <c r="FR68" s="238"/>
      <c r="FS68" s="238"/>
      <c r="FT68" s="238"/>
      <c r="FU68" s="238"/>
      <c r="FV68" s="238"/>
      <c r="FW68" s="238"/>
      <c r="FX68" s="238"/>
      <c r="FY68" s="238"/>
      <c r="FZ68" s="238"/>
      <c r="GA68" s="238"/>
      <c r="GB68" s="238"/>
      <c r="GC68" s="238"/>
      <c r="GD68" s="238"/>
      <c r="GE68" s="238"/>
      <c r="GF68" s="238"/>
      <c r="GG68" s="238"/>
      <c r="GH68" s="238"/>
      <c r="GI68" s="238"/>
      <c r="GJ68" s="238"/>
      <c r="GK68" s="238"/>
      <c r="GL68" s="238"/>
      <c r="GM68" s="238"/>
      <c r="GN68" s="238"/>
      <c r="GO68" s="238"/>
      <c r="GP68" s="238"/>
      <c r="GQ68" s="238"/>
      <c r="GR68" s="238"/>
      <c r="GS68" s="238"/>
      <c r="GT68" s="238"/>
      <c r="GU68" s="238"/>
      <c r="GV68" s="238"/>
      <c r="GW68" s="238"/>
      <c r="GX68" s="238"/>
      <c r="GY68" s="238"/>
      <c r="GZ68" s="238"/>
      <c r="HA68" s="238"/>
      <c r="HB68" s="238"/>
      <c r="HC68" s="238"/>
      <c r="HD68" s="238"/>
      <c r="HE68" s="238"/>
      <c r="HF68" s="238"/>
      <c r="HG68" s="238"/>
      <c r="HH68" s="238"/>
      <c r="HI68" s="238"/>
      <c r="HJ68" s="238"/>
      <c r="HK68" s="238"/>
    </row>
    <row r="69" spans="1:219" s="264" customFormat="1" ht="12.75" hidden="1" customHeight="1">
      <c r="A69" s="234">
        <f t="shared" si="8"/>
        <v>55</v>
      </c>
      <c r="B69" s="265">
        <v>43335</v>
      </c>
      <c r="C69" s="265">
        <v>43699</v>
      </c>
      <c r="D69" s="270" t="s">
        <v>164</v>
      </c>
      <c r="E69" s="237">
        <v>0.75</v>
      </c>
      <c r="F69" s="238">
        <v>6</v>
      </c>
      <c r="G69" s="239">
        <v>2208</v>
      </c>
      <c r="H69" s="267" t="s">
        <v>169</v>
      </c>
      <c r="I69" s="241">
        <v>75</v>
      </c>
      <c r="J69" s="242" t="s">
        <v>126</v>
      </c>
      <c r="K69" s="240" t="s">
        <v>165</v>
      </c>
      <c r="L69" s="266">
        <v>7567879</v>
      </c>
      <c r="M69" s="268">
        <v>360</v>
      </c>
      <c r="N69" s="245">
        <f>M69/F69</f>
        <v>60</v>
      </c>
      <c r="O69" s="246">
        <v>1</v>
      </c>
      <c r="P69" s="247">
        <v>135360</v>
      </c>
      <c r="Q69" s="248">
        <f t="shared" si="34"/>
        <v>376</v>
      </c>
      <c r="R69" s="249">
        <f t="shared" si="11"/>
        <v>43335</v>
      </c>
      <c r="S69" s="244">
        <v>0</v>
      </c>
      <c r="T69" s="244"/>
      <c r="U69" s="250">
        <f t="shared" si="12"/>
        <v>0</v>
      </c>
      <c r="V69" s="251">
        <v>55</v>
      </c>
      <c r="W69" s="252">
        <f t="shared" si="0"/>
        <v>7567879</v>
      </c>
      <c r="X69" s="253" t="str">
        <f t="shared" si="13"/>
        <v>1074/11.01.19</v>
      </c>
      <c r="Y69" s="254">
        <f t="shared" si="36"/>
        <v>43335</v>
      </c>
      <c r="Z69" s="254">
        <f t="shared" si="36"/>
        <v>43699</v>
      </c>
      <c r="AA69" s="255"/>
      <c r="AB69" s="255">
        <f t="shared" si="15"/>
        <v>0</v>
      </c>
      <c r="AC69" s="256" t="str">
        <f t="shared" si="37"/>
        <v>Monkey Shoulder Whisky</v>
      </c>
      <c r="AD69" s="257">
        <f t="shared" si="37"/>
        <v>75</v>
      </c>
      <c r="AE69" s="258">
        <f t="shared" si="17"/>
        <v>376</v>
      </c>
      <c r="AF69" s="259">
        <f t="shared" si="18"/>
        <v>2208</v>
      </c>
      <c r="AG69" s="260">
        <f t="shared" si="1"/>
        <v>0</v>
      </c>
      <c r="AH69" s="261">
        <f t="shared" si="19"/>
        <v>0.5</v>
      </c>
      <c r="AI69" s="260">
        <f t="shared" si="20"/>
        <v>0</v>
      </c>
      <c r="AJ69" s="260">
        <v>0</v>
      </c>
      <c r="AK69" s="260">
        <v>0</v>
      </c>
      <c r="AL69" s="260">
        <v>0</v>
      </c>
      <c r="AM69" s="260"/>
      <c r="AN69" s="260">
        <f t="shared" si="21"/>
        <v>0</v>
      </c>
      <c r="AO69" s="260">
        <f t="shared" si="2"/>
        <v>863</v>
      </c>
      <c r="AP69" s="260">
        <f t="shared" si="22"/>
        <v>0</v>
      </c>
      <c r="AQ69" s="260">
        <f t="shared" si="23"/>
        <v>0</v>
      </c>
      <c r="AR69" s="262">
        <f t="shared" si="3"/>
        <v>44287</v>
      </c>
      <c r="AS69" s="249">
        <f t="shared" si="24"/>
        <v>43424</v>
      </c>
      <c r="AT69" s="263">
        <f t="shared" si="4"/>
        <v>0</v>
      </c>
      <c r="AU69" s="263">
        <f t="shared" si="5"/>
        <v>0</v>
      </c>
      <c r="AV69" s="263">
        <f t="shared" si="25"/>
        <v>0</v>
      </c>
      <c r="AW69" s="242" t="str">
        <f t="shared" si="26"/>
        <v>6x75 CL</v>
      </c>
      <c r="AX69" s="242"/>
      <c r="AY69" s="263">
        <v>0.75</v>
      </c>
      <c r="AZ69" s="263">
        <f t="shared" si="27"/>
        <v>0</v>
      </c>
      <c r="CR69" s="246"/>
      <c r="CS69" s="262">
        <f t="shared" si="35"/>
        <v>43335</v>
      </c>
      <c r="CT69" s="262">
        <f t="shared" si="35"/>
        <v>43699</v>
      </c>
      <c r="CU69" s="246" t="str">
        <f t="shared" si="35"/>
        <v>1074/11.01.19</v>
      </c>
      <c r="CV69" s="246" t="str">
        <f t="shared" si="28"/>
        <v>Monkey Shoulder Whisky</v>
      </c>
      <c r="CW69" s="246" t="str">
        <f t="shared" si="29"/>
        <v>6x75 CL</v>
      </c>
      <c r="CX69" s="244">
        <f t="shared" si="7"/>
        <v>360</v>
      </c>
      <c r="CY69" s="244">
        <v>0</v>
      </c>
      <c r="CZ69" s="244">
        <v>0</v>
      </c>
      <c r="DA69" s="244"/>
      <c r="DB69" s="244"/>
      <c r="DC69" s="244"/>
      <c r="DD69" s="244"/>
      <c r="DE69" s="244"/>
      <c r="DF69" s="244"/>
      <c r="DG69" s="244"/>
      <c r="DH69" s="244"/>
      <c r="DI69" s="244"/>
      <c r="DJ69" s="244"/>
      <c r="DK69" s="244"/>
      <c r="DL69" s="244"/>
      <c r="DM69" s="244"/>
      <c r="DN69" s="244"/>
      <c r="DO69" s="244"/>
      <c r="DP69" s="244"/>
      <c r="DQ69" s="244"/>
      <c r="DR69" s="244"/>
      <c r="DS69" s="244"/>
      <c r="DT69" s="244"/>
      <c r="DU69" s="244"/>
      <c r="DV69" s="244"/>
      <c r="DW69" s="244"/>
      <c r="DX69" s="244"/>
      <c r="DY69" s="244"/>
      <c r="DZ69" s="244"/>
      <c r="EA69" s="238"/>
      <c r="EB69" s="238"/>
      <c r="EC69" s="238"/>
      <c r="ED69" s="238"/>
      <c r="EE69" s="238"/>
      <c r="EF69" s="238"/>
      <c r="EG69" s="238"/>
      <c r="EH69" s="238"/>
      <c r="EI69" s="238"/>
      <c r="EJ69" s="238"/>
      <c r="EK69" s="238"/>
      <c r="EL69" s="238"/>
      <c r="EM69" s="238"/>
      <c r="EN69" s="238"/>
      <c r="EO69" s="238"/>
      <c r="EP69" s="238"/>
      <c r="EQ69" s="238"/>
      <c r="ER69" s="238"/>
      <c r="ES69" s="238"/>
      <c r="ET69" s="238"/>
      <c r="EU69" s="238"/>
      <c r="EV69" s="238"/>
      <c r="EW69" s="238"/>
      <c r="EX69" s="238"/>
      <c r="EY69" s="238"/>
      <c r="EZ69" s="238"/>
      <c r="FA69" s="238"/>
      <c r="FB69" s="238"/>
      <c r="FC69" s="238"/>
      <c r="FD69" s="238"/>
      <c r="FE69" s="238"/>
      <c r="FF69" s="238"/>
      <c r="FG69" s="238"/>
      <c r="FH69" s="238"/>
      <c r="FI69" s="238"/>
      <c r="FJ69" s="238"/>
      <c r="FK69" s="238"/>
      <c r="FL69" s="238"/>
      <c r="FM69" s="238"/>
      <c r="FN69" s="238"/>
      <c r="FO69" s="238"/>
      <c r="FP69" s="238"/>
      <c r="FQ69" s="238"/>
      <c r="FR69" s="238"/>
      <c r="FS69" s="238"/>
      <c r="FT69" s="238"/>
      <c r="FU69" s="238"/>
      <c r="FV69" s="238"/>
      <c r="FW69" s="238"/>
      <c r="FX69" s="238"/>
      <c r="FY69" s="238"/>
      <c r="FZ69" s="238"/>
      <c r="GA69" s="238"/>
      <c r="GB69" s="238"/>
      <c r="GC69" s="238"/>
      <c r="GD69" s="238"/>
      <c r="GE69" s="238"/>
      <c r="GF69" s="238"/>
      <c r="GG69" s="238"/>
      <c r="GH69" s="238"/>
      <c r="GI69" s="238"/>
      <c r="GJ69" s="238"/>
      <c r="GK69" s="238"/>
      <c r="GL69" s="238"/>
      <c r="GM69" s="238"/>
      <c r="GN69" s="238"/>
      <c r="GO69" s="238"/>
      <c r="GP69" s="238"/>
      <c r="GQ69" s="238"/>
      <c r="GR69" s="238"/>
      <c r="GS69" s="238"/>
      <c r="GT69" s="238"/>
      <c r="GU69" s="238"/>
      <c r="GV69" s="238"/>
      <c r="GW69" s="238"/>
      <c r="GX69" s="238"/>
      <c r="GY69" s="238"/>
      <c r="GZ69" s="238"/>
      <c r="HA69" s="238"/>
      <c r="HB69" s="238"/>
      <c r="HC69" s="238"/>
      <c r="HD69" s="238"/>
      <c r="HE69" s="238"/>
      <c r="HF69" s="238"/>
      <c r="HG69" s="238"/>
      <c r="HH69" s="238"/>
      <c r="HI69" s="238"/>
      <c r="HJ69" s="238"/>
      <c r="HK69" s="238"/>
    </row>
    <row r="70" spans="1:219" s="264" customFormat="1" ht="12.75" hidden="1" customHeight="1">
      <c r="A70" s="234">
        <f t="shared" si="8"/>
        <v>56</v>
      </c>
      <c r="B70" s="265">
        <v>43402</v>
      </c>
      <c r="C70" s="265">
        <v>43766</v>
      </c>
      <c r="D70" s="270" t="s">
        <v>164</v>
      </c>
      <c r="E70" s="237">
        <v>0.75</v>
      </c>
      <c r="F70" s="238">
        <v>12</v>
      </c>
      <c r="G70" s="239">
        <v>2208</v>
      </c>
      <c r="H70" s="267" t="s">
        <v>141</v>
      </c>
      <c r="I70" s="241">
        <v>75</v>
      </c>
      <c r="J70" s="242" t="s">
        <v>128</v>
      </c>
      <c r="K70" s="240" t="s">
        <v>165</v>
      </c>
      <c r="L70" s="266">
        <v>8565446</v>
      </c>
      <c r="M70" s="268">
        <v>240</v>
      </c>
      <c r="N70" s="245">
        <f>M70/F70</f>
        <v>20</v>
      </c>
      <c r="O70" s="246">
        <v>1</v>
      </c>
      <c r="P70" s="247">
        <v>145308</v>
      </c>
      <c r="Q70" s="248">
        <f t="shared" si="34"/>
        <v>605.45000000000005</v>
      </c>
      <c r="R70" s="249">
        <f t="shared" si="11"/>
        <v>43402</v>
      </c>
      <c r="S70" s="244"/>
      <c r="T70" s="244"/>
      <c r="U70" s="250">
        <f t="shared" si="12"/>
        <v>0</v>
      </c>
      <c r="V70" s="251">
        <v>56</v>
      </c>
      <c r="W70" s="252">
        <f t="shared" si="0"/>
        <v>8565446</v>
      </c>
      <c r="X70" s="253" t="str">
        <f t="shared" si="13"/>
        <v>1074/11.01.19</v>
      </c>
      <c r="Y70" s="254">
        <f t="shared" si="36"/>
        <v>43402</v>
      </c>
      <c r="Z70" s="254">
        <f t="shared" si="36"/>
        <v>43766</v>
      </c>
      <c r="AA70" s="255"/>
      <c r="AB70" s="255">
        <f t="shared" si="15"/>
        <v>0</v>
      </c>
      <c r="AC70" s="256" t="str">
        <f t="shared" si="37"/>
        <v>Jack Daniel Tennesse Black Whisky 12/750</v>
      </c>
      <c r="AD70" s="257">
        <f t="shared" si="37"/>
        <v>75</v>
      </c>
      <c r="AE70" s="258">
        <f t="shared" si="17"/>
        <v>605.45000000000005</v>
      </c>
      <c r="AF70" s="259">
        <f t="shared" si="18"/>
        <v>2208</v>
      </c>
      <c r="AG70" s="260">
        <f t="shared" si="1"/>
        <v>0</v>
      </c>
      <c r="AH70" s="261">
        <f t="shared" si="19"/>
        <v>0.5</v>
      </c>
      <c r="AI70" s="260">
        <f t="shared" si="20"/>
        <v>0</v>
      </c>
      <c r="AJ70" s="260">
        <v>0</v>
      </c>
      <c r="AK70" s="260">
        <v>0</v>
      </c>
      <c r="AL70" s="260">
        <v>0</v>
      </c>
      <c r="AM70" s="260"/>
      <c r="AN70" s="260">
        <f t="shared" si="21"/>
        <v>0</v>
      </c>
      <c r="AO70" s="260">
        <f t="shared" si="2"/>
        <v>796</v>
      </c>
      <c r="AP70" s="260">
        <f t="shared" si="22"/>
        <v>0</v>
      </c>
      <c r="AQ70" s="260">
        <f t="shared" si="23"/>
        <v>0</v>
      </c>
      <c r="AR70" s="262">
        <f t="shared" si="3"/>
        <v>44287</v>
      </c>
      <c r="AS70" s="249">
        <f t="shared" si="24"/>
        <v>43491</v>
      </c>
      <c r="AT70" s="263">
        <f t="shared" si="4"/>
        <v>0</v>
      </c>
      <c r="AU70" s="263">
        <f t="shared" si="5"/>
        <v>0</v>
      </c>
      <c r="AV70" s="263">
        <f t="shared" si="25"/>
        <v>0</v>
      </c>
      <c r="AW70" s="242" t="str">
        <f t="shared" si="26"/>
        <v>12x75 CL</v>
      </c>
      <c r="AX70" s="242"/>
      <c r="AY70" s="263">
        <v>0.75</v>
      </c>
      <c r="AZ70" s="263">
        <f t="shared" si="27"/>
        <v>0</v>
      </c>
      <c r="CR70" s="246"/>
      <c r="CS70" s="262">
        <f t="shared" si="35"/>
        <v>43402</v>
      </c>
      <c r="CT70" s="262">
        <f t="shared" si="35"/>
        <v>43766</v>
      </c>
      <c r="CU70" s="246" t="str">
        <f t="shared" si="35"/>
        <v>1074/11.01.19</v>
      </c>
      <c r="CV70" s="246" t="str">
        <f t="shared" si="28"/>
        <v>Jack Daniel Tennesse Black Whisky 12/750</v>
      </c>
      <c r="CW70" s="246" t="str">
        <f t="shared" si="29"/>
        <v>12x75 CL</v>
      </c>
      <c r="CX70" s="244">
        <f t="shared" si="7"/>
        <v>240</v>
      </c>
      <c r="CY70" s="244"/>
      <c r="CZ70" s="244"/>
      <c r="DA70" s="244"/>
      <c r="DB70" s="244"/>
      <c r="DC70" s="244"/>
      <c r="DD70" s="244"/>
      <c r="DE70" s="244"/>
      <c r="DF70" s="244"/>
      <c r="DG70" s="244"/>
      <c r="DH70" s="244"/>
      <c r="DI70" s="244"/>
      <c r="DJ70" s="244"/>
      <c r="DK70" s="244"/>
      <c r="DL70" s="244"/>
      <c r="DM70" s="244"/>
      <c r="DN70" s="244"/>
      <c r="DO70" s="244"/>
      <c r="DP70" s="244"/>
      <c r="DQ70" s="244"/>
      <c r="DR70" s="244"/>
      <c r="DS70" s="244"/>
      <c r="DT70" s="244"/>
      <c r="DU70" s="244"/>
      <c r="DV70" s="244"/>
      <c r="DW70" s="244"/>
      <c r="DX70" s="244"/>
      <c r="DY70" s="244"/>
      <c r="DZ70" s="244"/>
      <c r="EA70" s="238"/>
      <c r="EB70" s="238"/>
      <c r="EC70" s="238"/>
      <c r="ED70" s="238"/>
      <c r="EE70" s="238"/>
      <c r="EF70" s="238"/>
      <c r="EG70" s="238"/>
      <c r="EH70" s="238"/>
      <c r="EI70" s="238"/>
      <c r="EJ70" s="238"/>
      <c r="EK70" s="238"/>
      <c r="EL70" s="238"/>
      <c r="EM70" s="238"/>
      <c r="EN70" s="238"/>
      <c r="EO70" s="238"/>
      <c r="EP70" s="238"/>
      <c r="EQ70" s="238"/>
      <c r="ER70" s="238"/>
      <c r="ES70" s="238"/>
      <c r="ET70" s="238"/>
      <c r="EU70" s="238"/>
      <c r="EV70" s="238"/>
      <c r="EW70" s="238"/>
      <c r="EX70" s="238"/>
      <c r="EY70" s="238"/>
      <c r="EZ70" s="238"/>
      <c r="FA70" s="238"/>
      <c r="FB70" s="238"/>
      <c r="FC70" s="238"/>
      <c r="FD70" s="238"/>
      <c r="FE70" s="238"/>
      <c r="FF70" s="238"/>
      <c r="FG70" s="238"/>
      <c r="FH70" s="238"/>
      <c r="FI70" s="238"/>
      <c r="FJ70" s="238"/>
      <c r="FK70" s="238"/>
      <c r="FL70" s="238"/>
      <c r="FM70" s="238"/>
      <c r="FN70" s="238"/>
      <c r="FO70" s="238"/>
      <c r="FP70" s="238"/>
      <c r="FQ70" s="238"/>
      <c r="FR70" s="238"/>
      <c r="FS70" s="238"/>
      <c r="FT70" s="238"/>
      <c r="FU70" s="238"/>
      <c r="FV70" s="238"/>
      <c r="FW70" s="238"/>
      <c r="FX70" s="238"/>
      <c r="FY70" s="238"/>
      <c r="FZ70" s="238"/>
      <c r="GA70" s="238"/>
      <c r="GB70" s="238"/>
      <c r="GC70" s="238"/>
      <c r="GD70" s="238"/>
      <c r="GE70" s="238"/>
      <c r="GF70" s="238"/>
      <c r="GG70" s="238"/>
      <c r="GH70" s="238"/>
      <c r="GI70" s="238"/>
      <c r="GJ70" s="238"/>
      <c r="GK70" s="238"/>
      <c r="GL70" s="238"/>
      <c r="GM70" s="238"/>
      <c r="GN70" s="238"/>
      <c r="GO70" s="238"/>
      <c r="GP70" s="238"/>
      <c r="GQ70" s="238"/>
      <c r="GR70" s="238"/>
      <c r="GS70" s="238"/>
      <c r="GT70" s="238"/>
      <c r="GU70" s="238"/>
      <c r="GV70" s="238"/>
      <c r="GW70" s="238"/>
      <c r="GX70" s="238"/>
      <c r="GY70" s="238"/>
      <c r="GZ70" s="238"/>
      <c r="HA70" s="238"/>
      <c r="HB70" s="238"/>
      <c r="HC70" s="238"/>
      <c r="HD70" s="238"/>
      <c r="HE70" s="238"/>
      <c r="HF70" s="238"/>
      <c r="HG70" s="238"/>
      <c r="HH70" s="238"/>
      <c r="HI70" s="238"/>
      <c r="HJ70" s="238"/>
      <c r="HK70" s="238"/>
    </row>
    <row r="71" spans="1:219" s="264" customFormat="1" ht="12.75" hidden="1" customHeight="1">
      <c r="A71" s="234">
        <f t="shared" si="8"/>
        <v>57</v>
      </c>
      <c r="B71" s="265">
        <v>43396</v>
      </c>
      <c r="C71" s="265">
        <v>43760</v>
      </c>
      <c r="D71" s="270" t="s">
        <v>170</v>
      </c>
      <c r="E71" s="237">
        <v>0.75</v>
      </c>
      <c r="F71" s="238">
        <v>12</v>
      </c>
      <c r="G71" s="239">
        <v>2208</v>
      </c>
      <c r="H71" s="267" t="s">
        <v>141</v>
      </c>
      <c r="I71" s="241">
        <v>75</v>
      </c>
      <c r="J71" s="242" t="s">
        <v>128</v>
      </c>
      <c r="K71" s="240" t="s">
        <v>123</v>
      </c>
      <c r="L71" s="266">
        <v>8449163</v>
      </c>
      <c r="M71" s="268">
        <v>1200</v>
      </c>
      <c r="N71" s="245">
        <f t="shared" ref="N71:N125" si="38">M71/F71</f>
        <v>100</v>
      </c>
      <c r="O71" s="246">
        <v>1</v>
      </c>
      <c r="P71" s="247">
        <v>730656</v>
      </c>
      <c r="Q71" s="248">
        <f t="shared" si="34"/>
        <v>608.88</v>
      </c>
      <c r="R71" s="249">
        <f t="shared" si="11"/>
        <v>43396</v>
      </c>
      <c r="S71" s="244"/>
      <c r="T71" s="244"/>
      <c r="U71" s="250">
        <f t="shared" si="12"/>
        <v>0</v>
      </c>
      <c r="V71" s="251">
        <v>57</v>
      </c>
      <c r="W71" s="252">
        <f t="shared" si="0"/>
        <v>8449163</v>
      </c>
      <c r="X71" s="253" t="str">
        <f t="shared" si="13"/>
        <v>1189/06.02.19</v>
      </c>
      <c r="Y71" s="254">
        <f t="shared" si="36"/>
        <v>43396</v>
      </c>
      <c r="Z71" s="254">
        <f t="shared" si="36"/>
        <v>43760</v>
      </c>
      <c r="AA71" s="255"/>
      <c r="AB71" s="255">
        <f t="shared" si="15"/>
        <v>0</v>
      </c>
      <c r="AC71" s="256" t="str">
        <f t="shared" si="37"/>
        <v>Jack Daniel Tennesse Black Whisky 12/750</v>
      </c>
      <c r="AD71" s="257">
        <f t="shared" si="37"/>
        <v>75</v>
      </c>
      <c r="AE71" s="258">
        <f t="shared" si="17"/>
        <v>608.88</v>
      </c>
      <c r="AF71" s="259">
        <f t="shared" si="18"/>
        <v>2208</v>
      </c>
      <c r="AG71" s="260">
        <f t="shared" si="1"/>
        <v>0</v>
      </c>
      <c r="AH71" s="261">
        <f t="shared" si="19"/>
        <v>0.5</v>
      </c>
      <c r="AI71" s="260">
        <f t="shared" si="20"/>
        <v>0</v>
      </c>
      <c r="AJ71" s="260">
        <v>0</v>
      </c>
      <c r="AK71" s="260">
        <v>0</v>
      </c>
      <c r="AL71" s="260">
        <v>0</v>
      </c>
      <c r="AM71" s="260"/>
      <c r="AN71" s="260">
        <f t="shared" si="21"/>
        <v>0</v>
      </c>
      <c r="AO71" s="260">
        <f t="shared" si="2"/>
        <v>802</v>
      </c>
      <c r="AP71" s="260">
        <f t="shared" si="22"/>
        <v>0</v>
      </c>
      <c r="AQ71" s="260">
        <f t="shared" si="23"/>
        <v>0</v>
      </c>
      <c r="AR71" s="262">
        <f t="shared" si="3"/>
        <v>44287</v>
      </c>
      <c r="AS71" s="249">
        <f t="shared" si="24"/>
        <v>43485</v>
      </c>
      <c r="AT71" s="263">
        <f t="shared" si="4"/>
        <v>0</v>
      </c>
      <c r="AU71" s="263">
        <f t="shared" si="5"/>
        <v>0</v>
      </c>
      <c r="AV71" s="263">
        <f t="shared" si="25"/>
        <v>0</v>
      </c>
      <c r="AW71" s="242" t="str">
        <f t="shared" si="26"/>
        <v>12x75 CL</v>
      </c>
      <c r="AX71" s="242"/>
      <c r="AY71" s="263">
        <v>0.75</v>
      </c>
      <c r="AZ71" s="263">
        <f t="shared" si="27"/>
        <v>0</v>
      </c>
      <c r="CR71" s="246"/>
      <c r="CS71" s="262">
        <f t="shared" si="35"/>
        <v>43396</v>
      </c>
      <c r="CT71" s="262">
        <f t="shared" si="35"/>
        <v>43760</v>
      </c>
      <c r="CU71" s="246" t="str">
        <f t="shared" si="35"/>
        <v>1189/06.02.19</v>
      </c>
      <c r="CV71" s="246" t="str">
        <f t="shared" si="28"/>
        <v>Jack Daniel Tennesse Black Whisky 12/750</v>
      </c>
      <c r="CW71" s="246" t="str">
        <f t="shared" si="29"/>
        <v>12x75 CL</v>
      </c>
      <c r="CX71" s="244">
        <f t="shared" si="7"/>
        <v>1200</v>
      </c>
      <c r="CY71" s="244"/>
      <c r="CZ71" s="244"/>
      <c r="DA71" s="244"/>
      <c r="DB71" s="244"/>
      <c r="DC71" s="244"/>
      <c r="DD71" s="244"/>
      <c r="DE71" s="244"/>
      <c r="DF71" s="244"/>
      <c r="DG71" s="244"/>
      <c r="DH71" s="244"/>
      <c r="DI71" s="244"/>
      <c r="DJ71" s="244"/>
      <c r="DK71" s="244"/>
      <c r="DL71" s="244"/>
      <c r="DM71" s="244"/>
      <c r="DN71" s="244"/>
      <c r="DO71" s="244"/>
      <c r="DP71" s="244"/>
      <c r="DQ71" s="244"/>
      <c r="DR71" s="244"/>
      <c r="DS71" s="244"/>
      <c r="DT71" s="244"/>
      <c r="DU71" s="244"/>
      <c r="DV71" s="244"/>
      <c r="DW71" s="244"/>
      <c r="DX71" s="244"/>
      <c r="DY71" s="244"/>
      <c r="DZ71" s="244"/>
      <c r="EA71" s="238"/>
      <c r="EB71" s="238"/>
      <c r="EC71" s="238"/>
      <c r="ED71" s="238"/>
      <c r="EE71" s="238"/>
      <c r="EF71" s="238"/>
      <c r="EG71" s="238"/>
      <c r="EH71" s="238"/>
      <c r="EI71" s="238"/>
      <c r="EJ71" s="238"/>
      <c r="EK71" s="238"/>
      <c r="EL71" s="238"/>
      <c r="EM71" s="238"/>
      <c r="EN71" s="238"/>
      <c r="EO71" s="238"/>
      <c r="EP71" s="238"/>
      <c r="EQ71" s="238"/>
      <c r="ER71" s="238"/>
      <c r="ES71" s="238"/>
      <c r="ET71" s="238"/>
      <c r="EU71" s="238"/>
      <c r="EV71" s="238"/>
      <c r="EW71" s="238"/>
      <c r="EX71" s="238"/>
      <c r="EY71" s="238"/>
      <c r="EZ71" s="238"/>
      <c r="FA71" s="238"/>
      <c r="FB71" s="238"/>
      <c r="FC71" s="238"/>
      <c r="FD71" s="238"/>
      <c r="FE71" s="238"/>
      <c r="FF71" s="238"/>
      <c r="FG71" s="238"/>
      <c r="FH71" s="238"/>
      <c r="FI71" s="238"/>
      <c r="FJ71" s="238"/>
      <c r="FK71" s="238"/>
      <c r="FL71" s="238"/>
      <c r="FM71" s="238"/>
      <c r="FN71" s="238"/>
      <c r="FO71" s="238"/>
      <c r="FP71" s="238"/>
      <c r="FQ71" s="238"/>
      <c r="FR71" s="238"/>
      <c r="FS71" s="238"/>
      <c r="FT71" s="238"/>
      <c r="FU71" s="238"/>
      <c r="FV71" s="238"/>
      <c r="FW71" s="238"/>
      <c r="FX71" s="238"/>
      <c r="FY71" s="238"/>
      <c r="FZ71" s="238"/>
      <c r="GA71" s="238"/>
      <c r="GB71" s="238"/>
      <c r="GC71" s="238"/>
      <c r="GD71" s="238"/>
      <c r="GE71" s="238"/>
      <c r="GF71" s="238"/>
      <c r="GG71" s="238"/>
      <c r="GH71" s="238"/>
      <c r="GI71" s="238"/>
      <c r="GJ71" s="238"/>
      <c r="GK71" s="238"/>
      <c r="GL71" s="238"/>
      <c r="GM71" s="238"/>
      <c r="GN71" s="238"/>
      <c r="GO71" s="238"/>
      <c r="GP71" s="238"/>
      <c r="GQ71" s="238"/>
      <c r="GR71" s="238"/>
      <c r="GS71" s="238"/>
      <c r="GT71" s="238"/>
      <c r="GU71" s="238"/>
      <c r="GV71" s="238"/>
      <c r="GW71" s="238"/>
      <c r="GX71" s="238"/>
      <c r="GY71" s="238"/>
      <c r="GZ71" s="238"/>
      <c r="HA71" s="238"/>
      <c r="HB71" s="238"/>
      <c r="HC71" s="238"/>
      <c r="HD71" s="238"/>
      <c r="HE71" s="238"/>
      <c r="HF71" s="238"/>
      <c r="HG71" s="238"/>
      <c r="HH71" s="238"/>
      <c r="HI71" s="238"/>
      <c r="HJ71" s="238"/>
      <c r="HK71" s="238"/>
    </row>
    <row r="72" spans="1:219" s="264" customFormat="1" ht="12.75" hidden="1" customHeight="1">
      <c r="A72" s="234">
        <f t="shared" si="8"/>
        <v>58</v>
      </c>
      <c r="B72" s="265">
        <v>43397</v>
      </c>
      <c r="C72" s="265">
        <v>43656</v>
      </c>
      <c r="D72" s="270" t="s">
        <v>170</v>
      </c>
      <c r="E72" s="237">
        <v>0.35499999999999998</v>
      </c>
      <c r="F72" s="238">
        <v>24</v>
      </c>
      <c r="G72" s="239">
        <v>2203</v>
      </c>
      <c r="H72" s="267" t="s">
        <v>171</v>
      </c>
      <c r="I72" s="241">
        <v>75</v>
      </c>
      <c r="J72" s="242" t="s">
        <v>144</v>
      </c>
      <c r="K72" s="240" t="s">
        <v>123</v>
      </c>
      <c r="L72" s="266">
        <v>8392632</v>
      </c>
      <c r="M72" s="268">
        <v>3600</v>
      </c>
      <c r="N72" s="245">
        <f t="shared" si="38"/>
        <v>150</v>
      </c>
      <c r="O72" s="246">
        <v>2</v>
      </c>
      <c r="P72" s="247">
        <v>93279.6</v>
      </c>
      <c r="Q72" s="248">
        <f t="shared" si="34"/>
        <v>25.911000000000001</v>
      </c>
      <c r="R72" s="249">
        <f t="shared" si="11"/>
        <v>43397</v>
      </c>
      <c r="S72" s="244"/>
      <c r="T72" s="244"/>
      <c r="U72" s="250">
        <f t="shared" si="12"/>
        <v>0</v>
      </c>
      <c r="V72" s="251">
        <v>58</v>
      </c>
      <c r="W72" s="252">
        <f t="shared" si="0"/>
        <v>8392632</v>
      </c>
      <c r="X72" s="253" t="str">
        <f t="shared" si="13"/>
        <v>1189/06.02.19</v>
      </c>
      <c r="Y72" s="254">
        <f t="shared" si="36"/>
        <v>43397</v>
      </c>
      <c r="Z72" s="254">
        <f t="shared" si="36"/>
        <v>43656</v>
      </c>
      <c r="AA72" s="255"/>
      <c r="AB72" s="255">
        <f t="shared" si="15"/>
        <v>0</v>
      </c>
      <c r="AC72" s="256" t="str">
        <f t="shared" si="37"/>
        <v>Corona Extra Beer 24/355 ml</v>
      </c>
      <c r="AD72" s="257">
        <f t="shared" si="37"/>
        <v>75</v>
      </c>
      <c r="AE72" s="258">
        <f t="shared" si="17"/>
        <v>25.911000000000001</v>
      </c>
      <c r="AF72" s="259">
        <f t="shared" si="18"/>
        <v>2203</v>
      </c>
      <c r="AG72" s="260">
        <f t="shared" si="1"/>
        <v>0</v>
      </c>
      <c r="AH72" s="261">
        <f t="shared" si="19"/>
        <v>1</v>
      </c>
      <c r="AI72" s="260">
        <f t="shared" si="20"/>
        <v>0</v>
      </c>
      <c r="AJ72" s="260">
        <v>0</v>
      </c>
      <c r="AK72" s="260">
        <v>0</v>
      </c>
      <c r="AL72" s="260">
        <v>0</v>
      </c>
      <c r="AM72" s="260"/>
      <c r="AN72" s="260">
        <f t="shared" si="21"/>
        <v>0</v>
      </c>
      <c r="AO72" s="260">
        <f t="shared" si="2"/>
        <v>801</v>
      </c>
      <c r="AP72" s="260">
        <f t="shared" si="22"/>
        <v>0</v>
      </c>
      <c r="AQ72" s="260">
        <f t="shared" si="23"/>
        <v>0</v>
      </c>
      <c r="AR72" s="262">
        <f t="shared" si="3"/>
        <v>44287</v>
      </c>
      <c r="AS72" s="249">
        <f t="shared" si="24"/>
        <v>43486</v>
      </c>
      <c r="AT72" s="263">
        <f t="shared" si="4"/>
        <v>0</v>
      </c>
      <c r="AU72" s="263">
        <f t="shared" si="5"/>
        <v>0</v>
      </c>
      <c r="AV72" s="263">
        <f t="shared" si="25"/>
        <v>0</v>
      </c>
      <c r="AW72" s="242" t="str">
        <f t="shared" si="26"/>
        <v>24x35 CL</v>
      </c>
      <c r="AX72" s="242"/>
      <c r="AY72" s="263">
        <v>0.75</v>
      </c>
      <c r="AZ72" s="263">
        <f t="shared" si="27"/>
        <v>0</v>
      </c>
      <c r="CR72" s="246"/>
      <c r="CS72" s="262">
        <f t="shared" si="35"/>
        <v>43397</v>
      </c>
      <c r="CT72" s="262">
        <f t="shared" si="35"/>
        <v>43656</v>
      </c>
      <c r="CU72" s="246" t="str">
        <f t="shared" si="35"/>
        <v>1189/06.02.19</v>
      </c>
      <c r="CV72" s="246" t="str">
        <f t="shared" si="28"/>
        <v>Corona Extra Beer 24/355 ml</v>
      </c>
      <c r="CW72" s="246" t="str">
        <f t="shared" si="29"/>
        <v>24x35 CL</v>
      </c>
      <c r="CX72" s="244">
        <f t="shared" si="7"/>
        <v>3600</v>
      </c>
      <c r="CY72" s="244"/>
      <c r="CZ72" s="244"/>
      <c r="DA72" s="244"/>
      <c r="DB72" s="244"/>
      <c r="DC72" s="244"/>
      <c r="DD72" s="244"/>
      <c r="DE72" s="244"/>
      <c r="DF72" s="244"/>
      <c r="DG72" s="244"/>
      <c r="DH72" s="244"/>
      <c r="DI72" s="244"/>
      <c r="DJ72" s="244"/>
      <c r="DK72" s="244"/>
      <c r="DL72" s="244"/>
      <c r="DM72" s="244"/>
      <c r="DN72" s="244"/>
      <c r="DO72" s="244"/>
      <c r="DP72" s="244"/>
      <c r="DQ72" s="244"/>
      <c r="DR72" s="244"/>
      <c r="DS72" s="244"/>
      <c r="DT72" s="244"/>
      <c r="DU72" s="244"/>
      <c r="DV72" s="244"/>
      <c r="DW72" s="244"/>
      <c r="DX72" s="244"/>
      <c r="DY72" s="244"/>
      <c r="DZ72" s="244"/>
      <c r="EA72" s="238"/>
      <c r="EB72" s="238"/>
      <c r="EC72" s="238"/>
      <c r="ED72" s="238"/>
      <c r="EE72" s="238"/>
      <c r="EF72" s="238"/>
      <c r="EG72" s="238"/>
      <c r="EH72" s="238"/>
      <c r="EI72" s="238"/>
      <c r="EJ72" s="238"/>
      <c r="EK72" s="238"/>
      <c r="EL72" s="238"/>
      <c r="EM72" s="238"/>
      <c r="EN72" s="238"/>
      <c r="EO72" s="238"/>
      <c r="EP72" s="238"/>
      <c r="EQ72" s="238"/>
      <c r="ER72" s="238"/>
      <c r="ES72" s="238"/>
      <c r="ET72" s="238"/>
      <c r="EU72" s="238"/>
      <c r="EV72" s="238"/>
      <c r="EW72" s="238"/>
      <c r="EX72" s="238"/>
      <c r="EY72" s="238"/>
      <c r="EZ72" s="238"/>
      <c r="FA72" s="238"/>
      <c r="FB72" s="238"/>
      <c r="FC72" s="238"/>
      <c r="FD72" s="238"/>
      <c r="FE72" s="238"/>
      <c r="FF72" s="238"/>
      <c r="FG72" s="238"/>
      <c r="FH72" s="238"/>
      <c r="FI72" s="238"/>
      <c r="FJ72" s="238"/>
      <c r="FK72" s="238"/>
      <c r="FL72" s="238"/>
      <c r="FM72" s="238"/>
      <c r="FN72" s="238"/>
      <c r="FO72" s="238"/>
      <c r="FP72" s="238"/>
      <c r="FQ72" s="238"/>
      <c r="FR72" s="238"/>
      <c r="FS72" s="238"/>
      <c r="FT72" s="238"/>
      <c r="FU72" s="238"/>
      <c r="FV72" s="238"/>
      <c r="FW72" s="238"/>
      <c r="FX72" s="238"/>
      <c r="FY72" s="238"/>
      <c r="FZ72" s="238"/>
      <c r="GA72" s="238"/>
      <c r="GB72" s="238"/>
      <c r="GC72" s="238"/>
      <c r="GD72" s="238"/>
      <c r="GE72" s="238"/>
      <c r="GF72" s="238"/>
      <c r="GG72" s="238"/>
      <c r="GH72" s="238"/>
      <c r="GI72" s="238"/>
      <c r="GJ72" s="238"/>
      <c r="GK72" s="238"/>
      <c r="GL72" s="238"/>
      <c r="GM72" s="238"/>
      <c r="GN72" s="238"/>
      <c r="GO72" s="238"/>
      <c r="GP72" s="238"/>
      <c r="GQ72" s="238"/>
      <c r="GR72" s="238"/>
      <c r="GS72" s="238"/>
      <c r="GT72" s="238"/>
      <c r="GU72" s="238"/>
      <c r="GV72" s="238"/>
      <c r="GW72" s="238"/>
      <c r="GX72" s="238"/>
      <c r="GY72" s="238"/>
      <c r="GZ72" s="238"/>
      <c r="HA72" s="238"/>
      <c r="HB72" s="238"/>
      <c r="HC72" s="238"/>
      <c r="HD72" s="238"/>
      <c r="HE72" s="238"/>
      <c r="HF72" s="238"/>
      <c r="HG72" s="238"/>
      <c r="HH72" s="238"/>
      <c r="HI72" s="238"/>
      <c r="HJ72" s="238"/>
      <c r="HK72" s="238"/>
    </row>
    <row r="73" spans="1:219" s="264" customFormat="1" ht="12.75" hidden="1" customHeight="1">
      <c r="A73" s="234">
        <f t="shared" si="8"/>
        <v>59</v>
      </c>
      <c r="B73" s="265">
        <v>43391</v>
      </c>
      <c r="C73" s="265">
        <v>43680</v>
      </c>
      <c r="D73" s="270" t="s">
        <v>170</v>
      </c>
      <c r="E73" s="237">
        <v>0.33</v>
      </c>
      <c r="F73" s="238">
        <v>24</v>
      </c>
      <c r="G73" s="239">
        <v>2203</v>
      </c>
      <c r="H73" s="267" t="s">
        <v>172</v>
      </c>
      <c r="I73" s="241">
        <v>33</v>
      </c>
      <c r="J73" s="242" t="s">
        <v>173</v>
      </c>
      <c r="K73" s="240" t="s">
        <v>123</v>
      </c>
      <c r="L73" s="266">
        <v>8094333</v>
      </c>
      <c r="M73" s="245">
        <v>1200</v>
      </c>
      <c r="N73" s="245">
        <f t="shared" si="38"/>
        <v>50</v>
      </c>
      <c r="O73" s="246">
        <v>2</v>
      </c>
      <c r="P73" s="247">
        <v>31260</v>
      </c>
      <c r="Q73" s="248">
        <f t="shared" si="34"/>
        <v>26.05</v>
      </c>
      <c r="R73" s="249">
        <f t="shared" si="11"/>
        <v>43391</v>
      </c>
      <c r="S73" s="244"/>
      <c r="T73" s="244"/>
      <c r="U73" s="250">
        <f t="shared" si="12"/>
        <v>0</v>
      </c>
      <c r="V73" s="251">
        <v>59</v>
      </c>
      <c r="W73" s="252">
        <f t="shared" si="0"/>
        <v>8094333</v>
      </c>
      <c r="X73" s="253" t="str">
        <f t="shared" si="13"/>
        <v>1189/06.02.19</v>
      </c>
      <c r="Y73" s="254">
        <f t="shared" si="36"/>
        <v>43391</v>
      </c>
      <c r="Z73" s="254">
        <f t="shared" si="36"/>
        <v>43680</v>
      </c>
      <c r="AA73" s="255"/>
      <c r="AB73" s="255">
        <f t="shared" si="15"/>
        <v>0</v>
      </c>
      <c r="AC73" s="256" t="str">
        <f t="shared" si="37"/>
        <v>Hoeg White Ow Beer 24/330 ml</v>
      </c>
      <c r="AD73" s="257">
        <f t="shared" si="37"/>
        <v>33</v>
      </c>
      <c r="AE73" s="258">
        <f t="shared" si="17"/>
        <v>26.05</v>
      </c>
      <c r="AF73" s="259">
        <f t="shared" si="18"/>
        <v>2203</v>
      </c>
      <c r="AG73" s="260">
        <f t="shared" si="1"/>
        <v>0</v>
      </c>
      <c r="AH73" s="261">
        <f t="shared" si="19"/>
        <v>1</v>
      </c>
      <c r="AI73" s="260">
        <f t="shared" si="20"/>
        <v>0</v>
      </c>
      <c r="AJ73" s="260">
        <v>0</v>
      </c>
      <c r="AK73" s="260">
        <v>0</v>
      </c>
      <c r="AL73" s="260">
        <v>0</v>
      </c>
      <c r="AM73" s="260"/>
      <c r="AN73" s="260">
        <f t="shared" si="21"/>
        <v>0</v>
      </c>
      <c r="AO73" s="260">
        <f t="shared" si="2"/>
        <v>807</v>
      </c>
      <c r="AP73" s="260">
        <f t="shared" si="22"/>
        <v>0</v>
      </c>
      <c r="AQ73" s="260">
        <f t="shared" si="23"/>
        <v>0</v>
      </c>
      <c r="AR73" s="262">
        <f t="shared" si="3"/>
        <v>44287</v>
      </c>
      <c r="AS73" s="249">
        <f t="shared" si="24"/>
        <v>43480</v>
      </c>
      <c r="AT73" s="263">
        <f t="shared" si="4"/>
        <v>0</v>
      </c>
      <c r="AU73" s="263">
        <f t="shared" si="5"/>
        <v>0</v>
      </c>
      <c r="AV73" s="263">
        <f t="shared" si="25"/>
        <v>0</v>
      </c>
      <c r="AW73" s="242" t="str">
        <f t="shared" si="26"/>
        <v>24x33 CL</v>
      </c>
      <c r="AX73" s="242"/>
      <c r="AY73" s="263">
        <v>0.75</v>
      </c>
      <c r="AZ73" s="263">
        <f t="shared" si="27"/>
        <v>0</v>
      </c>
      <c r="CR73" s="246"/>
      <c r="CS73" s="262">
        <f t="shared" si="35"/>
        <v>43391</v>
      </c>
      <c r="CT73" s="262">
        <f t="shared" si="35"/>
        <v>43680</v>
      </c>
      <c r="CU73" s="246" t="str">
        <f t="shared" si="35"/>
        <v>1189/06.02.19</v>
      </c>
      <c r="CV73" s="246" t="str">
        <f t="shared" si="28"/>
        <v>Hoeg White Ow Beer 24/330 ml</v>
      </c>
      <c r="CW73" s="246" t="str">
        <f t="shared" si="29"/>
        <v>24x33 CL</v>
      </c>
      <c r="CX73" s="244">
        <f t="shared" si="7"/>
        <v>1200</v>
      </c>
      <c r="CY73" s="244"/>
      <c r="CZ73" s="244"/>
      <c r="DA73" s="244"/>
      <c r="DB73" s="244"/>
      <c r="DC73" s="244"/>
      <c r="DD73" s="244"/>
      <c r="DE73" s="244"/>
      <c r="DF73" s="244"/>
      <c r="DG73" s="244"/>
      <c r="DH73" s="244"/>
      <c r="DI73" s="244"/>
      <c r="DJ73" s="244"/>
      <c r="DK73" s="244"/>
      <c r="DL73" s="244"/>
      <c r="DM73" s="244"/>
      <c r="DN73" s="244"/>
      <c r="DO73" s="244"/>
      <c r="DP73" s="244"/>
      <c r="DQ73" s="244"/>
      <c r="DR73" s="244"/>
      <c r="DS73" s="244"/>
      <c r="DT73" s="244"/>
      <c r="DU73" s="244"/>
      <c r="DV73" s="244"/>
      <c r="DW73" s="244"/>
      <c r="DX73" s="244"/>
      <c r="DY73" s="244"/>
      <c r="DZ73" s="244"/>
      <c r="EA73" s="238"/>
      <c r="EB73" s="238"/>
      <c r="EC73" s="238"/>
      <c r="ED73" s="238"/>
      <c r="EE73" s="238"/>
      <c r="EF73" s="238"/>
      <c r="EG73" s="238"/>
      <c r="EH73" s="238"/>
      <c r="EI73" s="238"/>
      <c r="EJ73" s="238"/>
      <c r="EK73" s="238"/>
      <c r="EL73" s="238"/>
      <c r="EM73" s="238"/>
      <c r="EN73" s="238"/>
      <c r="EO73" s="238"/>
      <c r="EP73" s="238"/>
      <c r="EQ73" s="238"/>
      <c r="ER73" s="238"/>
      <c r="ES73" s="238"/>
      <c r="ET73" s="238"/>
      <c r="EU73" s="238"/>
      <c r="EV73" s="238"/>
      <c r="EW73" s="238"/>
      <c r="EX73" s="238"/>
      <c r="EY73" s="238"/>
      <c r="EZ73" s="238"/>
      <c r="FA73" s="238"/>
      <c r="FB73" s="238"/>
      <c r="FC73" s="238"/>
      <c r="FD73" s="238"/>
      <c r="FE73" s="238"/>
      <c r="FF73" s="238"/>
      <c r="FG73" s="238"/>
      <c r="FH73" s="238"/>
      <c r="FI73" s="238"/>
      <c r="FJ73" s="238"/>
      <c r="FK73" s="238"/>
      <c r="FL73" s="238"/>
      <c r="FM73" s="238"/>
      <c r="FN73" s="238"/>
      <c r="FO73" s="238"/>
      <c r="FP73" s="238"/>
      <c r="FQ73" s="238"/>
      <c r="FR73" s="238"/>
      <c r="FS73" s="238"/>
      <c r="FT73" s="238"/>
      <c r="FU73" s="238"/>
      <c r="FV73" s="238"/>
      <c r="FW73" s="238"/>
      <c r="FX73" s="238"/>
      <c r="FY73" s="238"/>
      <c r="FZ73" s="238"/>
      <c r="GA73" s="238"/>
      <c r="GB73" s="238"/>
      <c r="GC73" s="238"/>
      <c r="GD73" s="238"/>
      <c r="GE73" s="238"/>
      <c r="GF73" s="238"/>
      <c r="GG73" s="238"/>
      <c r="GH73" s="238"/>
      <c r="GI73" s="238"/>
      <c r="GJ73" s="238"/>
      <c r="GK73" s="238"/>
      <c r="GL73" s="238"/>
      <c r="GM73" s="238"/>
      <c r="GN73" s="238"/>
      <c r="GO73" s="238"/>
      <c r="GP73" s="238"/>
      <c r="GQ73" s="238"/>
      <c r="GR73" s="238"/>
      <c r="GS73" s="238"/>
      <c r="GT73" s="238"/>
      <c r="GU73" s="238"/>
      <c r="GV73" s="238"/>
      <c r="GW73" s="238"/>
      <c r="GX73" s="238"/>
      <c r="GY73" s="238"/>
      <c r="GZ73" s="238"/>
      <c r="HA73" s="238"/>
      <c r="HB73" s="238"/>
      <c r="HC73" s="238"/>
      <c r="HD73" s="238"/>
      <c r="HE73" s="238"/>
      <c r="HF73" s="238"/>
      <c r="HG73" s="238"/>
      <c r="HH73" s="238"/>
      <c r="HI73" s="238"/>
      <c r="HJ73" s="238"/>
      <c r="HK73" s="238"/>
    </row>
    <row r="74" spans="1:219" s="264" customFormat="1" ht="12.75" hidden="1" customHeight="1">
      <c r="A74" s="234">
        <f t="shared" si="8"/>
        <v>60</v>
      </c>
      <c r="B74" s="265">
        <v>43357</v>
      </c>
      <c r="C74" s="265">
        <v>43721</v>
      </c>
      <c r="D74" s="270" t="s">
        <v>174</v>
      </c>
      <c r="E74" s="237">
        <v>0.75</v>
      </c>
      <c r="F74" s="238">
        <v>6</v>
      </c>
      <c r="G74" s="239">
        <v>2208</v>
      </c>
      <c r="H74" s="267" t="s">
        <v>142</v>
      </c>
      <c r="I74" s="241">
        <v>75</v>
      </c>
      <c r="J74" s="242" t="s">
        <v>126</v>
      </c>
      <c r="K74" s="240" t="s">
        <v>123</v>
      </c>
      <c r="L74" s="266">
        <v>7957354</v>
      </c>
      <c r="M74" s="245">
        <v>360</v>
      </c>
      <c r="N74" s="245">
        <f t="shared" si="38"/>
        <v>60</v>
      </c>
      <c r="O74" s="246">
        <v>1</v>
      </c>
      <c r="P74" s="247">
        <v>87256.8</v>
      </c>
      <c r="Q74" s="248">
        <f t="shared" si="34"/>
        <v>242.38</v>
      </c>
      <c r="R74" s="249">
        <f t="shared" si="11"/>
        <v>43357</v>
      </c>
      <c r="S74" s="244"/>
      <c r="T74" s="244"/>
      <c r="U74" s="250">
        <f t="shared" si="12"/>
        <v>0</v>
      </c>
      <c r="V74" s="251">
        <v>60</v>
      </c>
      <c r="W74" s="252">
        <f t="shared" si="0"/>
        <v>7957354</v>
      </c>
      <c r="X74" s="253" t="str">
        <f t="shared" si="13"/>
        <v>1187/06.02.19</v>
      </c>
      <c r="Y74" s="254">
        <f t="shared" si="36"/>
        <v>43357</v>
      </c>
      <c r="Z74" s="254">
        <f t="shared" si="36"/>
        <v>43721</v>
      </c>
      <c r="AA74" s="255"/>
      <c r="AB74" s="255">
        <f t="shared" si="15"/>
        <v>0</v>
      </c>
      <c r="AC74" s="256" t="str">
        <f t="shared" si="37"/>
        <v>Singleton of Glenord 12yo S/W 6/750</v>
      </c>
      <c r="AD74" s="257">
        <f t="shared" si="37"/>
        <v>75</v>
      </c>
      <c r="AE74" s="258">
        <f t="shared" si="17"/>
        <v>242.38</v>
      </c>
      <c r="AF74" s="259">
        <f t="shared" si="18"/>
        <v>2208</v>
      </c>
      <c r="AG74" s="260">
        <f t="shared" si="1"/>
        <v>0</v>
      </c>
      <c r="AH74" s="261">
        <f t="shared" si="19"/>
        <v>0.5</v>
      </c>
      <c r="AI74" s="260">
        <f t="shared" si="20"/>
        <v>0</v>
      </c>
      <c r="AJ74" s="260">
        <v>0</v>
      </c>
      <c r="AK74" s="260">
        <v>0</v>
      </c>
      <c r="AL74" s="260">
        <v>0</v>
      </c>
      <c r="AM74" s="260"/>
      <c r="AN74" s="260">
        <f t="shared" si="21"/>
        <v>0</v>
      </c>
      <c r="AO74" s="260">
        <f t="shared" si="2"/>
        <v>841</v>
      </c>
      <c r="AP74" s="260">
        <f t="shared" si="22"/>
        <v>0</v>
      </c>
      <c r="AQ74" s="260">
        <f t="shared" si="23"/>
        <v>0</v>
      </c>
      <c r="AR74" s="262">
        <f t="shared" si="3"/>
        <v>44287</v>
      </c>
      <c r="AS74" s="249">
        <f t="shared" si="24"/>
        <v>43446</v>
      </c>
      <c r="AT74" s="263">
        <f t="shared" si="4"/>
        <v>0</v>
      </c>
      <c r="AU74" s="263">
        <f t="shared" si="5"/>
        <v>0</v>
      </c>
      <c r="AV74" s="263">
        <f t="shared" si="25"/>
        <v>0</v>
      </c>
      <c r="AW74" s="242" t="str">
        <f t="shared" si="26"/>
        <v>6x75 CL</v>
      </c>
      <c r="AX74" s="242"/>
      <c r="AY74" s="263">
        <v>0.75</v>
      </c>
      <c r="AZ74" s="263">
        <f t="shared" si="27"/>
        <v>0</v>
      </c>
      <c r="CR74" s="246"/>
      <c r="CS74" s="262">
        <f t="shared" ref="CS74:CU100" si="39">B74</f>
        <v>43357</v>
      </c>
      <c r="CT74" s="262">
        <f t="shared" si="39"/>
        <v>43721</v>
      </c>
      <c r="CU74" s="246" t="str">
        <f t="shared" si="39"/>
        <v>1187/06.02.19</v>
      </c>
      <c r="CV74" s="246" t="str">
        <f t="shared" si="28"/>
        <v>Singleton of Glenord 12yo S/W 6/750</v>
      </c>
      <c r="CW74" s="246" t="str">
        <f t="shared" si="29"/>
        <v>6x75 CL</v>
      </c>
      <c r="CX74" s="244">
        <f t="shared" si="7"/>
        <v>360</v>
      </c>
      <c r="CY74" s="244"/>
      <c r="CZ74" s="244"/>
      <c r="DA74" s="244"/>
      <c r="DB74" s="244"/>
      <c r="DC74" s="244"/>
      <c r="DD74" s="244"/>
      <c r="DE74" s="244"/>
      <c r="DF74" s="244"/>
      <c r="DG74" s="244"/>
      <c r="DH74" s="244"/>
      <c r="DI74" s="244"/>
      <c r="DJ74" s="244"/>
      <c r="DK74" s="244"/>
      <c r="DL74" s="244"/>
      <c r="DM74" s="244"/>
      <c r="DN74" s="244"/>
      <c r="DO74" s="244"/>
      <c r="DP74" s="244"/>
      <c r="DQ74" s="244"/>
      <c r="DR74" s="244"/>
      <c r="DS74" s="244"/>
      <c r="DT74" s="244"/>
      <c r="DU74" s="244"/>
      <c r="DV74" s="244"/>
      <c r="DW74" s="244"/>
      <c r="DX74" s="244"/>
      <c r="DY74" s="244"/>
      <c r="DZ74" s="244"/>
      <c r="EA74" s="238"/>
      <c r="EB74" s="238"/>
      <c r="EC74" s="238"/>
      <c r="ED74" s="238"/>
      <c r="EE74" s="238"/>
      <c r="EF74" s="238"/>
      <c r="EG74" s="238"/>
      <c r="EH74" s="238"/>
      <c r="EI74" s="238"/>
      <c r="EJ74" s="238"/>
      <c r="EK74" s="238"/>
      <c r="EL74" s="238"/>
      <c r="EM74" s="238"/>
      <c r="EN74" s="238"/>
      <c r="EO74" s="238"/>
      <c r="EP74" s="238"/>
      <c r="EQ74" s="238"/>
      <c r="ER74" s="238"/>
      <c r="ES74" s="238"/>
      <c r="ET74" s="238"/>
      <c r="EU74" s="238"/>
      <c r="EV74" s="238"/>
      <c r="EW74" s="238"/>
      <c r="EX74" s="238"/>
      <c r="EY74" s="238"/>
      <c r="EZ74" s="238"/>
      <c r="FA74" s="238"/>
      <c r="FB74" s="238"/>
      <c r="FC74" s="238"/>
      <c r="FD74" s="238"/>
      <c r="FE74" s="238"/>
      <c r="FF74" s="238"/>
      <c r="FG74" s="238"/>
      <c r="FH74" s="238"/>
      <c r="FI74" s="238"/>
      <c r="FJ74" s="238"/>
      <c r="FK74" s="238"/>
      <c r="FL74" s="238"/>
      <c r="FM74" s="238"/>
      <c r="FN74" s="238"/>
      <c r="FO74" s="238"/>
      <c r="FP74" s="238"/>
      <c r="FQ74" s="238"/>
      <c r="FR74" s="238"/>
      <c r="FS74" s="238"/>
      <c r="FT74" s="238"/>
      <c r="FU74" s="238"/>
      <c r="FV74" s="238"/>
      <c r="FW74" s="238"/>
      <c r="FX74" s="238"/>
      <c r="FY74" s="238"/>
      <c r="FZ74" s="238"/>
      <c r="GA74" s="238"/>
      <c r="GB74" s="238"/>
      <c r="GC74" s="238"/>
      <c r="GD74" s="238"/>
      <c r="GE74" s="238"/>
      <c r="GF74" s="238"/>
      <c r="GG74" s="238"/>
      <c r="GH74" s="238"/>
      <c r="GI74" s="238"/>
      <c r="GJ74" s="238"/>
      <c r="GK74" s="238"/>
      <c r="GL74" s="238"/>
      <c r="GM74" s="238"/>
      <c r="GN74" s="238"/>
      <c r="GO74" s="238"/>
      <c r="GP74" s="238"/>
      <c r="GQ74" s="238"/>
      <c r="GR74" s="238"/>
      <c r="GS74" s="238"/>
      <c r="GT74" s="238"/>
      <c r="GU74" s="238"/>
      <c r="GV74" s="238"/>
      <c r="GW74" s="238"/>
      <c r="GX74" s="238"/>
      <c r="GY74" s="238"/>
      <c r="GZ74" s="238"/>
      <c r="HA74" s="238"/>
      <c r="HB74" s="238"/>
      <c r="HC74" s="238"/>
      <c r="HD74" s="238"/>
      <c r="HE74" s="238"/>
      <c r="HF74" s="238"/>
      <c r="HG74" s="238"/>
      <c r="HH74" s="238"/>
      <c r="HI74" s="238"/>
      <c r="HJ74" s="238"/>
      <c r="HK74" s="238"/>
    </row>
    <row r="75" spans="1:219" s="264" customFormat="1" ht="12.75" hidden="1" customHeight="1">
      <c r="A75" s="234">
        <f t="shared" si="8"/>
        <v>61</v>
      </c>
      <c r="B75" s="265">
        <v>43367</v>
      </c>
      <c r="C75" s="265">
        <v>43731</v>
      </c>
      <c r="D75" s="270" t="s">
        <v>174</v>
      </c>
      <c r="E75" s="237">
        <v>0.75</v>
      </c>
      <c r="F75" s="238">
        <v>12</v>
      </c>
      <c r="G75" s="239">
        <v>2208</v>
      </c>
      <c r="H75" s="267" t="s">
        <v>175</v>
      </c>
      <c r="I75" s="241">
        <v>75</v>
      </c>
      <c r="J75" s="242" t="s">
        <v>128</v>
      </c>
      <c r="K75" s="240" t="s">
        <v>123</v>
      </c>
      <c r="L75" s="266">
        <v>8137753</v>
      </c>
      <c r="M75" s="245">
        <v>480</v>
      </c>
      <c r="N75" s="245">
        <f t="shared" si="38"/>
        <v>40</v>
      </c>
      <c r="O75" s="246">
        <v>1</v>
      </c>
      <c r="P75" s="247">
        <v>95760</v>
      </c>
      <c r="Q75" s="248">
        <f t="shared" si="34"/>
        <v>199.5</v>
      </c>
      <c r="R75" s="249">
        <f t="shared" si="11"/>
        <v>43367</v>
      </c>
      <c r="S75" s="244"/>
      <c r="T75" s="244"/>
      <c r="U75" s="250">
        <f t="shared" si="12"/>
        <v>0</v>
      </c>
      <c r="V75" s="251">
        <v>61</v>
      </c>
      <c r="W75" s="252">
        <f t="shared" si="0"/>
        <v>8137753</v>
      </c>
      <c r="X75" s="253" t="str">
        <f t="shared" si="13"/>
        <v>1187/06.02.19</v>
      </c>
      <c r="Y75" s="254">
        <f t="shared" ref="Y75:Z101" si="40">B75</f>
        <v>43367</v>
      </c>
      <c r="Z75" s="254">
        <f t="shared" si="40"/>
        <v>43731</v>
      </c>
      <c r="AA75" s="255"/>
      <c r="AB75" s="255">
        <f t="shared" si="15"/>
        <v>0</v>
      </c>
      <c r="AC75" s="256" t="str">
        <f t="shared" ref="AC75:AD101" si="41">H75</f>
        <v>J&amp;B Rare S/W 12/750 ml</v>
      </c>
      <c r="AD75" s="257">
        <f t="shared" si="41"/>
        <v>75</v>
      </c>
      <c r="AE75" s="258">
        <f t="shared" si="17"/>
        <v>199.5</v>
      </c>
      <c r="AF75" s="259">
        <f t="shared" si="18"/>
        <v>2208</v>
      </c>
      <c r="AG75" s="260">
        <f t="shared" si="1"/>
        <v>0</v>
      </c>
      <c r="AH75" s="261">
        <f t="shared" si="19"/>
        <v>0.5</v>
      </c>
      <c r="AI75" s="260">
        <f t="shared" si="20"/>
        <v>0</v>
      </c>
      <c r="AJ75" s="260">
        <v>0</v>
      </c>
      <c r="AK75" s="260">
        <v>0</v>
      </c>
      <c r="AL75" s="260">
        <v>0</v>
      </c>
      <c r="AM75" s="260"/>
      <c r="AN75" s="260">
        <f t="shared" si="21"/>
        <v>0</v>
      </c>
      <c r="AO75" s="260">
        <f t="shared" si="2"/>
        <v>831</v>
      </c>
      <c r="AP75" s="260">
        <f t="shared" si="22"/>
        <v>0</v>
      </c>
      <c r="AQ75" s="260">
        <f t="shared" si="23"/>
        <v>0</v>
      </c>
      <c r="AR75" s="262">
        <f t="shared" si="3"/>
        <v>44287</v>
      </c>
      <c r="AS75" s="249">
        <f t="shared" si="24"/>
        <v>43456</v>
      </c>
      <c r="AT75" s="263">
        <f t="shared" si="4"/>
        <v>0</v>
      </c>
      <c r="AU75" s="263">
        <f t="shared" si="5"/>
        <v>0</v>
      </c>
      <c r="AV75" s="263">
        <f t="shared" si="25"/>
        <v>0</v>
      </c>
      <c r="AW75" s="242" t="str">
        <f t="shared" si="26"/>
        <v>12x75 CL</v>
      </c>
      <c r="AX75" s="242"/>
      <c r="AY75" s="263">
        <v>0.75</v>
      </c>
      <c r="AZ75" s="263">
        <f t="shared" si="27"/>
        <v>0</v>
      </c>
      <c r="CR75" s="246"/>
      <c r="CS75" s="262">
        <f t="shared" si="39"/>
        <v>43367</v>
      </c>
      <c r="CT75" s="262">
        <f t="shared" si="39"/>
        <v>43731</v>
      </c>
      <c r="CU75" s="246" t="str">
        <f t="shared" si="39"/>
        <v>1187/06.02.19</v>
      </c>
      <c r="CV75" s="246" t="str">
        <f t="shared" si="28"/>
        <v>J&amp;B Rare S/W 12/750 ml</v>
      </c>
      <c r="CW75" s="246" t="str">
        <f t="shared" si="29"/>
        <v>12x75 CL</v>
      </c>
      <c r="CX75" s="244">
        <f t="shared" si="7"/>
        <v>480</v>
      </c>
      <c r="CY75" s="244"/>
      <c r="CZ75" s="244"/>
      <c r="DA75" s="244"/>
      <c r="DB75" s="244"/>
      <c r="DC75" s="244"/>
      <c r="DD75" s="244"/>
      <c r="DE75" s="244"/>
      <c r="DF75" s="244"/>
      <c r="DG75" s="244"/>
      <c r="DH75" s="244"/>
      <c r="DI75" s="244"/>
      <c r="DJ75" s="244"/>
      <c r="DK75" s="244"/>
      <c r="DL75" s="244"/>
      <c r="DM75" s="244"/>
      <c r="DN75" s="244"/>
      <c r="DO75" s="244"/>
      <c r="DP75" s="244"/>
      <c r="DQ75" s="244"/>
      <c r="DR75" s="244"/>
      <c r="DS75" s="244"/>
      <c r="DT75" s="244"/>
      <c r="DU75" s="244"/>
      <c r="DV75" s="244"/>
      <c r="DW75" s="244"/>
      <c r="DX75" s="244"/>
      <c r="DY75" s="244"/>
      <c r="DZ75" s="244"/>
      <c r="EA75" s="238"/>
      <c r="EB75" s="238"/>
      <c r="EC75" s="238"/>
      <c r="ED75" s="238"/>
      <c r="EE75" s="238"/>
      <c r="EF75" s="238"/>
      <c r="EG75" s="238"/>
      <c r="EH75" s="238"/>
      <c r="EI75" s="238"/>
      <c r="EJ75" s="238"/>
      <c r="EK75" s="238"/>
      <c r="EL75" s="238"/>
      <c r="EM75" s="238"/>
      <c r="EN75" s="238"/>
      <c r="EO75" s="238"/>
      <c r="EP75" s="238"/>
      <c r="EQ75" s="238"/>
      <c r="ER75" s="238"/>
      <c r="ES75" s="238"/>
      <c r="ET75" s="238"/>
      <c r="EU75" s="238"/>
      <c r="EV75" s="238"/>
      <c r="EW75" s="238"/>
      <c r="EX75" s="238"/>
      <c r="EY75" s="238"/>
      <c r="EZ75" s="238"/>
      <c r="FA75" s="238"/>
      <c r="FB75" s="238"/>
      <c r="FC75" s="238"/>
      <c r="FD75" s="238"/>
      <c r="FE75" s="238"/>
      <c r="FF75" s="238"/>
      <c r="FG75" s="238"/>
      <c r="FH75" s="238"/>
      <c r="FI75" s="238"/>
      <c r="FJ75" s="238"/>
      <c r="FK75" s="238"/>
      <c r="FL75" s="238"/>
      <c r="FM75" s="238"/>
      <c r="FN75" s="238"/>
      <c r="FO75" s="238"/>
      <c r="FP75" s="238"/>
      <c r="FQ75" s="238"/>
      <c r="FR75" s="238"/>
      <c r="FS75" s="238"/>
      <c r="FT75" s="238"/>
      <c r="FU75" s="238"/>
      <c r="FV75" s="238"/>
      <c r="FW75" s="238"/>
      <c r="FX75" s="238"/>
      <c r="FY75" s="238"/>
      <c r="FZ75" s="238"/>
      <c r="GA75" s="238"/>
      <c r="GB75" s="238"/>
      <c r="GC75" s="238"/>
      <c r="GD75" s="238"/>
      <c r="GE75" s="238"/>
      <c r="GF75" s="238"/>
      <c r="GG75" s="238"/>
      <c r="GH75" s="238"/>
      <c r="GI75" s="238"/>
      <c r="GJ75" s="238"/>
      <c r="GK75" s="238"/>
      <c r="GL75" s="238"/>
      <c r="GM75" s="238"/>
      <c r="GN75" s="238"/>
      <c r="GO75" s="238"/>
      <c r="GP75" s="238"/>
      <c r="GQ75" s="238"/>
      <c r="GR75" s="238"/>
      <c r="GS75" s="238"/>
      <c r="GT75" s="238"/>
      <c r="GU75" s="238"/>
      <c r="GV75" s="238"/>
      <c r="GW75" s="238"/>
      <c r="GX75" s="238"/>
      <c r="GY75" s="238"/>
      <c r="GZ75" s="238"/>
      <c r="HA75" s="238"/>
      <c r="HB75" s="238"/>
      <c r="HC75" s="238"/>
      <c r="HD75" s="238"/>
      <c r="HE75" s="238"/>
      <c r="HF75" s="238"/>
      <c r="HG75" s="238"/>
      <c r="HH75" s="238"/>
      <c r="HI75" s="238"/>
      <c r="HJ75" s="238"/>
      <c r="HK75" s="238"/>
    </row>
    <row r="76" spans="1:219" s="264" customFormat="1" ht="12.75" hidden="1" customHeight="1">
      <c r="A76" s="234">
        <f t="shared" si="8"/>
        <v>62</v>
      </c>
      <c r="B76" s="265">
        <v>43342</v>
      </c>
      <c r="C76" s="265">
        <v>43706</v>
      </c>
      <c r="D76" s="270" t="s">
        <v>176</v>
      </c>
      <c r="E76" s="237">
        <v>0.75</v>
      </c>
      <c r="F76" s="238">
        <v>12</v>
      </c>
      <c r="G76" s="239">
        <v>2204</v>
      </c>
      <c r="H76" s="267" t="s">
        <v>145</v>
      </c>
      <c r="I76" s="241">
        <v>75</v>
      </c>
      <c r="J76" s="242" t="s">
        <v>128</v>
      </c>
      <c r="K76" s="240" t="s">
        <v>123</v>
      </c>
      <c r="L76" s="266">
        <v>7635490</v>
      </c>
      <c r="M76" s="245">
        <v>720</v>
      </c>
      <c r="N76" s="245">
        <f t="shared" si="38"/>
        <v>60</v>
      </c>
      <c r="O76" s="246">
        <v>1</v>
      </c>
      <c r="P76" s="247">
        <v>102109.2</v>
      </c>
      <c r="Q76" s="248">
        <f t="shared" si="34"/>
        <v>141.81833333333333</v>
      </c>
      <c r="R76" s="249">
        <f t="shared" si="11"/>
        <v>43342</v>
      </c>
      <c r="S76" s="244"/>
      <c r="T76" s="244"/>
      <c r="U76" s="250">
        <f t="shared" si="12"/>
        <v>0</v>
      </c>
      <c r="V76" s="251">
        <v>62</v>
      </c>
      <c r="W76" s="252">
        <f t="shared" si="0"/>
        <v>7635490</v>
      </c>
      <c r="X76" s="253" t="str">
        <f t="shared" si="13"/>
        <v>1188/06.02.19</v>
      </c>
      <c r="Y76" s="254">
        <f t="shared" si="40"/>
        <v>43342</v>
      </c>
      <c r="Z76" s="254">
        <f t="shared" si="40"/>
        <v>43706</v>
      </c>
      <c r="AA76" s="255"/>
      <c r="AB76" s="255">
        <f t="shared" si="15"/>
        <v>0</v>
      </c>
      <c r="AC76" s="256" t="str">
        <f t="shared" si="41"/>
        <v>Carlo Rossi Red Wine</v>
      </c>
      <c r="AD76" s="257">
        <f t="shared" si="41"/>
        <v>75</v>
      </c>
      <c r="AE76" s="258">
        <f t="shared" si="17"/>
        <v>141.81833333333333</v>
      </c>
      <c r="AF76" s="259">
        <f t="shared" si="18"/>
        <v>2204</v>
      </c>
      <c r="AG76" s="260">
        <f t="shared" si="1"/>
        <v>0</v>
      </c>
      <c r="AH76" s="261">
        <f t="shared" si="19"/>
        <v>0.5</v>
      </c>
      <c r="AI76" s="260">
        <f t="shared" si="20"/>
        <v>0</v>
      </c>
      <c r="AJ76" s="260">
        <v>0</v>
      </c>
      <c r="AK76" s="260">
        <v>0</v>
      </c>
      <c r="AL76" s="260">
        <v>0</v>
      </c>
      <c r="AM76" s="260"/>
      <c r="AN76" s="260">
        <f t="shared" si="21"/>
        <v>0</v>
      </c>
      <c r="AO76" s="260">
        <f t="shared" si="2"/>
        <v>856</v>
      </c>
      <c r="AP76" s="260">
        <f t="shared" si="22"/>
        <v>0</v>
      </c>
      <c r="AQ76" s="260">
        <f t="shared" si="23"/>
        <v>0</v>
      </c>
      <c r="AR76" s="262">
        <f t="shared" si="3"/>
        <v>44287</v>
      </c>
      <c r="AS76" s="249">
        <f t="shared" si="24"/>
        <v>43431</v>
      </c>
      <c r="AT76" s="263">
        <f t="shared" si="4"/>
        <v>0</v>
      </c>
      <c r="AU76" s="263">
        <f t="shared" si="5"/>
        <v>0</v>
      </c>
      <c r="AV76" s="263">
        <f t="shared" si="25"/>
        <v>0</v>
      </c>
      <c r="AW76" s="242" t="str">
        <f t="shared" si="26"/>
        <v>12x75 CL</v>
      </c>
      <c r="AX76" s="242"/>
      <c r="AY76" s="263">
        <v>0.75</v>
      </c>
      <c r="AZ76" s="263">
        <f t="shared" si="27"/>
        <v>0</v>
      </c>
      <c r="CR76" s="246"/>
      <c r="CS76" s="262">
        <f t="shared" si="39"/>
        <v>43342</v>
      </c>
      <c r="CT76" s="262">
        <f t="shared" si="39"/>
        <v>43706</v>
      </c>
      <c r="CU76" s="246" t="str">
        <f t="shared" si="39"/>
        <v>1188/06.02.19</v>
      </c>
      <c r="CV76" s="246" t="str">
        <f t="shared" si="28"/>
        <v>Carlo Rossi Red Wine</v>
      </c>
      <c r="CW76" s="246" t="str">
        <f t="shared" si="29"/>
        <v>12x75 CL</v>
      </c>
      <c r="CX76" s="244">
        <f t="shared" si="7"/>
        <v>720</v>
      </c>
      <c r="CY76" s="244"/>
      <c r="CZ76" s="244"/>
      <c r="DA76" s="244"/>
      <c r="DB76" s="244"/>
      <c r="DC76" s="244"/>
      <c r="DD76" s="244"/>
      <c r="DE76" s="244"/>
      <c r="DF76" s="244"/>
      <c r="DG76" s="244"/>
      <c r="DH76" s="244"/>
      <c r="DI76" s="244"/>
      <c r="DJ76" s="244"/>
      <c r="DK76" s="244"/>
      <c r="DL76" s="244"/>
      <c r="DM76" s="244"/>
      <c r="DN76" s="244"/>
      <c r="DO76" s="244"/>
      <c r="DP76" s="244"/>
      <c r="DQ76" s="244"/>
      <c r="DR76" s="244"/>
      <c r="DS76" s="244"/>
      <c r="DT76" s="244"/>
      <c r="DU76" s="244"/>
      <c r="DV76" s="244"/>
      <c r="DW76" s="244"/>
      <c r="DX76" s="244"/>
      <c r="DY76" s="244"/>
      <c r="DZ76" s="244"/>
      <c r="EA76" s="238"/>
      <c r="EB76" s="238"/>
      <c r="EC76" s="238"/>
      <c r="ED76" s="238"/>
      <c r="EE76" s="238"/>
      <c r="EF76" s="238"/>
      <c r="EG76" s="238"/>
      <c r="EH76" s="238"/>
      <c r="EI76" s="238"/>
      <c r="EJ76" s="238"/>
      <c r="EK76" s="238"/>
      <c r="EL76" s="238"/>
      <c r="EM76" s="238"/>
      <c r="EN76" s="238"/>
      <c r="EO76" s="238"/>
      <c r="EP76" s="238"/>
      <c r="EQ76" s="238"/>
      <c r="ER76" s="238"/>
      <c r="ES76" s="238"/>
      <c r="ET76" s="238"/>
      <c r="EU76" s="238"/>
      <c r="EV76" s="238"/>
      <c r="EW76" s="238"/>
      <c r="EX76" s="238"/>
      <c r="EY76" s="238"/>
      <c r="EZ76" s="238"/>
      <c r="FA76" s="238"/>
      <c r="FB76" s="238"/>
      <c r="FC76" s="238"/>
      <c r="FD76" s="238"/>
      <c r="FE76" s="238"/>
      <c r="FF76" s="238"/>
      <c r="FG76" s="238"/>
      <c r="FH76" s="238"/>
      <c r="FI76" s="238"/>
      <c r="FJ76" s="238"/>
      <c r="FK76" s="238"/>
      <c r="FL76" s="238"/>
      <c r="FM76" s="238"/>
      <c r="FN76" s="238"/>
      <c r="FO76" s="238"/>
      <c r="FP76" s="238"/>
      <c r="FQ76" s="238"/>
      <c r="FR76" s="238"/>
      <c r="FS76" s="238"/>
      <c r="FT76" s="238"/>
      <c r="FU76" s="238"/>
      <c r="FV76" s="238"/>
      <c r="FW76" s="238"/>
      <c r="FX76" s="238"/>
      <c r="FY76" s="238"/>
      <c r="FZ76" s="238"/>
      <c r="GA76" s="238"/>
      <c r="GB76" s="238"/>
      <c r="GC76" s="238"/>
      <c r="GD76" s="238"/>
      <c r="GE76" s="238"/>
      <c r="GF76" s="238"/>
      <c r="GG76" s="238"/>
      <c r="GH76" s="238"/>
      <c r="GI76" s="238"/>
      <c r="GJ76" s="238"/>
      <c r="GK76" s="238"/>
      <c r="GL76" s="238"/>
      <c r="GM76" s="238"/>
      <c r="GN76" s="238"/>
      <c r="GO76" s="238"/>
      <c r="GP76" s="238"/>
      <c r="GQ76" s="238"/>
      <c r="GR76" s="238"/>
      <c r="GS76" s="238"/>
      <c r="GT76" s="238"/>
      <c r="GU76" s="238"/>
      <c r="GV76" s="238"/>
      <c r="GW76" s="238"/>
      <c r="GX76" s="238"/>
      <c r="GY76" s="238"/>
      <c r="GZ76" s="238"/>
      <c r="HA76" s="238"/>
      <c r="HB76" s="238"/>
      <c r="HC76" s="238"/>
      <c r="HD76" s="238"/>
      <c r="HE76" s="238"/>
      <c r="HF76" s="238"/>
      <c r="HG76" s="238"/>
      <c r="HH76" s="238"/>
      <c r="HI76" s="238"/>
      <c r="HJ76" s="238"/>
      <c r="HK76" s="238"/>
    </row>
    <row r="77" spans="1:219" s="264" customFormat="1" ht="12.75" hidden="1" customHeight="1">
      <c r="A77" s="234">
        <f t="shared" si="8"/>
        <v>63</v>
      </c>
      <c r="B77" s="265">
        <v>43166</v>
      </c>
      <c r="C77" s="265">
        <v>43530</v>
      </c>
      <c r="D77" s="270" t="s">
        <v>176</v>
      </c>
      <c r="E77" s="237">
        <v>0.75</v>
      </c>
      <c r="F77" s="238">
        <v>12</v>
      </c>
      <c r="G77" s="239">
        <v>2204</v>
      </c>
      <c r="H77" s="267" t="s">
        <v>147</v>
      </c>
      <c r="I77" s="241">
        <v>75</v>
      </c>
      <c r="J77" s="242" t="s">
        <v>128</v>
      </c>
      <c r="K77" s="240" t="s">
        <v>123</v>
      </c>
      <c r="L77" s="266">
        <v>4972610</v>
      </c>
      <c r="M77" s="245">
        <v>2100</v>
      </c>
      <c r="N77" s="245">
        <f t="shared" si="38"/>
        <v>175</v>
      </c>
      <c r="O77" s="246">
        <v>1</v>
      </c>
      <c r="P77" s="247">
        <v>330561</v>
      </c>
      <c r="Q77" s="248">
        <f t="shared" si="34"/>
        <v>157.41</v>
      </c>
      <c r="R77" s="249">
        <f t="shared" si="11"/>
        <v>43166</v>
      </c>
      <c r="S77" s="244"/>
      <c r="T77" s="244"/>
      <c r="U77" s="250">
        <f t="shared" si="12"/>
        <v>0</v>
      </c>
      <c r="V77" s="251">
        <v>63</v>
      </c>
      <c r="W77" s="252">
        <f t="shared" si="0"/>
        <v>4972610</v>
      </c>
      <c r="X77" s="253" t="str">
        <f t="shared" si="13"/>
        <v>1188/06.02.19</v>
      </c>
      <c r="Y77" s="254">
        <f t="shared" si="40"/>
        <v>43166</v>
      </c>
      <c r="Z77" s="254">
        <f t="shared" si="40"/>
        <v>43530</v>
      </c>
      <c r="AA77" s="255"/>
      <c r="AB77" s="255">
        <f t="shared" si="15"/>
        <v>0</v>
      </c>
      <c r="AC77" s="256" t="str">
        <f t="shared" si="41"/>
        <v>Linderman Premium Sel Shiraz Cab 12/750 ml</v>
      </c>
      <c r="AD77" s="257">
        <f t="shared" si="41"/>
        <v>75</v>
      </c>
      <c r="AE77" s="258">
        <f t="shared" si="17"/>
        <v>157.41</v>
      </c>
      <c r="AF77" s="259">
        <f t="shared" si="18"/>
        <v>2204</v>
      </c>
      <c r="AG77" s="260">
        <f t="shared" si="1"/>
        <v>0</v>
      </c>
      <c r="AH77" s="261">
        <f t="shared" si="19"/>
        <v>0.5</v>
      </c>
      <c r="AI77" s="260">
        <f t="shared" si="20"/>
        <v>0</v>
      </c>
      <c r="AJ77" s="260">
        <v>0</v>
      </c>
      <c r="AK77" s="260">
        <v>0</v>
      </c>
      <c r="AL77" s="260">
        <v>0</v>
      </c>
      <c r="AM77" s="260"/>
      <c r="AN77" s="260">
        <f t="shared" si="21"/>
        <v>0</v>
      </c>
      <c r="AO77" s="260">
        <f t="shared" si="2"/>
        <v>1032</v>
      </c>
      <c r="AP77" s="260">
        <f t="shared" si="22"/>
        <v>0</v>
      </c>
      <c r="AQ77" s="260">
        <f t="shared" si="23"/>
        <v>0</v>
      </c>
      <c r="AR77" s="262">
        <f t="shared" si="3"/>
        <v>44287</v>
      </c>
      <c r="AS77" s="249">
        <f t="shared" si="24"/>
        <v>43255</v>
      </c>
      <c r="AT77" s="263">
        <f t="shared" si="4"/>
        <v>0</v>
      </c>
      <c r="AU77" s="263">
        <f t="shared" si="5"/>
        <v>0</v>
      </c>
      <c r="AV77" s="263">
        <f t="shared" si="25"/>
        <v>0</v>
      </c>
      <c r="AW77" s="242" t="str">
        <f t="shared" si="26"/>
        <v>12x75 CL</v>
      </c>
      <c r="AX77" s="242"/>
      <c r="AY77" s="263">
        <v>0.75</v>
      </c>
      <c r="AZ77" s="263">
        <f t="shared" si="27"/>
        <v>0</v>
      </c>
      <c r="CR77" s="246"/>
      <c r="CS77" s="262">
        <f t="shared" si="39"/>
        <v>43166</v>
      </c>
      <c r="CT77" s="262">
        <f t="shared" si="39"/>
        <v>43530</v>
      </c>
      <c r="CU77" s="246" t="str">
        <f t="shared" si="39"/>
        <v>1188/06.02.19</v>
      </c>
      <c r="CV77" s="246" t="str">
        <f t="shared" si="28"/>
        <v>Linderman Premium Sel Shiraz Cab 12/750 ml</v>
      </c>
      <c r="CW77" s="246" t="str">
        <f t="shared" si="29"/>
        <v>12x75 CL</v>
      </c>
      <c r="CX77" s="244">
        <f t="shared" si="7"/>
        <v>2100</v>
      </c>
      <c r="CY77" s="244"/>
      <c r="CZ77" s="244"/>
      <c r="DA77" s="244"/>
      <c r="DB77" s="244"/>
      <c r="DC77" s="244"/>
      <c r="DD77" s="244"/>
      <c r="DE77" s="244"/>
      <c r="DF77" s="244"/>
      <c r="DG77" s="244"/>
      <c r="DH77" s="244"/>
      <c r="DI77" s="244"/>
      <c r="DJ77" s="244"/>
      <c r="DK77" s="244"/>
      <c r="DL77" s="244"/>
      <c r="DM77" s="244"/>
      <c r="DN77" s="244"/>
      <c r="DO77" s="244"/>
      <c r="DP77" s="244"/>
      <c r="DQ77" s="244"/>
      <c r="DR77" s="244"/>
      <c r="DS77" s="244"/>
      <c r="DT77" s="244"/>
      <c r="DU77" s="244"/>
      <c r="DV77" s="244"/>
      <c r="DW77" s="244"/>
      <c r="DX77" s="244"/>
      <c r="DY77" s="244"/>
      <c r="DZ77" s="244"/>
      <c r="EA77" s="238"/>
      <c r="EB77" s="238"/>
      <c r="EC77" s="238"/>
      <c r="ED77" s="238"/>
      <c r="EE77" s="238"/>
      <c r="EF77" s="238"/>
      <c r="EG77" s="238"/>
      <c r="EH77" s="238"/>
      <c r="EI77" s="238"/>
      <c r="EJ77" s="238"/>
      <c r="EK77" s="238"/>
      <c r="EL77" s="238"/>
      <c r="EM77" s="238"/>
      <c r="EN77" s="238"/>
      <c r="EO77" s="238"/>
      <c r="EP77" s="238"/>
      <c r="EQ77" s="238"/>
      <c r="ER77" s="238"/>
      <c r="ES77" s="238"/>
      <c r="ET77" s="238"/>
      <c r="EU77" s="238"/>
      <c r="EV77" s="238"/>
      <c r="EW77" s="238"/>
      <c r="EX77" s="238"/>
      <c r="EY77" s="238"/>
      <c r="EZ77" s="238"/>
      <c r="FA77" s="238"/>
      <c r="FB77" s="238"/>
      <c r="FC77" s="238"/>
      <c r="FD77" s="238"/>
      <c r="FE77" s="238"/>
      <c r="FF77" s="238"/>
      <c r="FG77" s="238"/>
      <c r="FH77" s="238"/>
      <c r="FI77" s="238"/>
      <c r="FJ77" s="238"/>
      <c r="FK77" s="238"/>
      <c r="FL77" s="238"/>
      <c r="FM77" s="238"/>
      <c r="FN77" s="238"/>
      <c r="FO77" s="238"/>
      <c r="FP77" s="238"/>
      <c r="FQ77" s="238"/>
      <c r="FR77" s="238"/>
      <c r="FS77" s="238"/>
      <c r="FT77" s="238"/>
      <c r="FU77" s="238"/>
      <c r="FV77" s="238"/>
      <c r="FW77" s="238"/>
      <c r="FX77" s="238"/>
      <c r="FY77" s="238"/>
      <c r="FZ77" s="238"/>
      <c r="GA77" s="238"/>
      <c r="GB77" s="238"/>
      <c r="GC77" s="238"/>
      <c r="GD77" s="238"/>
      <c r="GE77" s="238"/>
      <c r="GF77" s="238"/>
      <c r="GG77" s="238"/>
      <c r="GH77" s="238"/>
      <c r="GI77" s="238"/>
      <c r="GJ77" s="238"/>
      <c r="GK77" s="238"/>
      <c r="GL77" s="238"/>
      <c r="GM77" s="238"/>
      <c r="GN77" s="238"/>
      <c r="GO77" s="238"/>
      <c r="GP77" s="238"/>
      <c r="GQ77" s="238"/>
      <c r="GR77" s="238"/>
      <c r="GS77" s="238"/>
      <c r="GT77" s="238"/>
      <c r="GU77" s="238"/>
      <c r="GV77" s="238"/>
      <c r="GW77" s="238"/>
      <c r="GX77" s="238"/>
      <c r="GY77" s="238"/>
      <c r="GZ77" s="238"/>
      <c r="HA77" s="238"/>
      <c r="HB77" s="238"/>
      <c r="HC77" s="238"/>
      <c r="HD77" s="238"/>
      <c r="HE77" s="238"/>
      <c r="HF77" s="238"/>
      <c r="HG77" s="238"/>
      <c r="HH77" s="238"/>
      <c r="HI77" s="238"/>
      <c r="HJ77" s="238"/>
      <c r="HK77" s="238"/>
    </row>
    <row r="78" spans="1:219" s="264" customFormat="1" ht="12.75" hidden="1" customHeight="1">
      <c r="A78" s="234">
        <f t="shared" si="8"/>
        <v>64</v>
      </c>
      <c r="B78" s="265">
        <v>43166</v>
      </c>
      <c r="C78" s="265">
        <v>43530</v>
      </c>
      <c r="D78" s="270" t="s">
        <v>176</v>
      </c>
      <c r="E78" s="237">
        <v>0.75</v>
      </c>
      <c r="F78" s="238">
        <v>12</v>
      </c>
      <c r="G78" s="239">
        <v>2204</v>
      </c>
      <c r="H78" s="267" t="s">
        <v>146</v>
      </c>
      <c r="I78" s="241">
        <v>75</v>
      </c>
      <c r="J78" s="242" t="s">
        <v>128</v>
      </c>
      <c r="K78" s="240" t="s">
        <v>123</v>
      </c>
      <c r="L78" s="266">
        <v>4972610</v>
      </c>
      <c r="M78" s="245">
        <v>1200</v>
      </c>
      <c r="N78" s="245">
        <f t="shared" si="38"/>
        <v>100</v>
      </c>
      <c r="O78" s="246">
        <v>1</v>
      </c>
      <c r="P78" s="247">
        <v>188892</v>
      </c>
      <c r="Q78" s="248">
        <f t="shared" si="34"/>
        <v>157.41</v>
      </c>
      <c r="R78" s="249">
        <f t="shared" si="11"/>
        <v>43166</v>
      </c>
      <c r="S78" s="244"/>
      <c r="T78" s="244"/>
      <c r="U78" s="250">
        <f t="shared" si="12"/>
        <v>0</v>
      </c>
      <c r="V78" s="251">
        <v>64</v>
      </c>
      <c r="W78" s="252">
        <f t="shared" si="0"/>
        <v>4972610</v>
      </c>
      <c r="X78" s="253" t="str">
        <f t="shared" si="13"/>
        <v>1188/06.02.19</v>
      </c>
      <c r="Y78" s="254">
        <f t="shared" si="40"/>
        <v>43166</v>
      </c>
      <c r="Z78" s="254">
        <f t="shared" si="40"/>
        <v>43530</v>
      </c>
      <c r="AA78" s="255"/>
      <c r="AB78" s="255">
        <f t="shared" si="15"/>
        <v>0</v>
      </c>
      <c r="AC78" s="256" t="str">
        <f t="shared" si="41"/>
        <v>Linderman Premium Sel Chardonnay 12/750 ml</v>
      </c>
      <c r="AD78" s="257">
        <f t="shared" si="41"/>
        <v>75</v>
      </c>
      <c r="AE78" s="258">
        <f t="shared" si="17"/>
        <v>157.41</v>
      </c>
      <c r="AF78" s="259">
        <f t="shared" si="18"/>
        <v>2204</v>
      </c>
      <c r="AG78" s="260">
        <f t="shared" si="1"/>
        <v>0</v>
      </c>
      <c r="AH78" s="261">
        <f t="shared" si="19"/>
        <v>0.5</v>
      </c>
      <c r="AI78" s="260">
        <f t="shared" si="20"/>
        <v>0</v>
      </c>
      <c r="AJ78" s="260">
        <v>0</v>
      </c>
      <c r="AK78" s="260">
        <v>0</v>
      </c>
      <c r="AL78" s="260">
        <v>0</v>
      </c>
      <c r="AM78" s="260"/>
      <c r="AN78" s="260">
        <f t="shared" si="21"/>
        <v>0</v>
      </c>
      <c r="AO78" s="260">
        <f t="shared" si="2"/>
        <v>1032</v>
      </c>
      <c r="AP78" s="260">
        <f t="shared" si="22"/>
        <v>0</v>
      </c>
      <c r="AQ78" s="260">
        <f t="shared" si="23"/>
        <v>0</v>
      </c>
      <c r="AR78" s="262">
        <f t="shared" si="3"/>
        <v>44287</v>
      </c>
      <c r="AS78" s="249">
        <f t="shared" si="24"/>
        <v>43255</v>
      </c>
      <c r="AT78" s="263">
        <f t="shared" si="4"/>
        <v>0</v>
      </c>
      <c r="AU78" s="263">
        <f t="shared" si="5"/>
        <v>0</v>
      </c>
      <c r="AV78" s="263">
        <f t="shared" si="25"/>
        <v>0</v>
      </c>
      <c r="AW78" s="242" t="str">
        <f t="shared" si="26"/>
        <v>12x75 CL</v>
      </c>
      <c r="AX78" s="242"/>
      <c r="AY78" s="263">
        <v>0.75</v>
      </c>
      <c r="AZ78" s="263">
        <f t="shared" si="27"/>
        <v>0</v>
      </c>
      <c r="CR78" s="246"/>
      <c r="CS78" s="262">
        <f t="shared" si="39"/>
        <v>43166</v>
      </c>
      <c r="CT78" s="262">
        <f t="shared" si="39"/>
        <v>43530</v>
      </c>
      <c r="CU78" s="246" t="str">
        <f t="shared" si="39"/>
        <v>1188/06.02.19</v>
      </c>
      <c r="CV78" s="246" t="str">
        <f t="shared" si="28"/>
        <v>Linderman Premium Sel Chardonnay 12/750 ml</v>
      </c>
      <c r="CW78" s="246" t="str">
        <f t="shared" si="29"/>
        <v>12x75 CL</v>
      </c>
      <c r="CX78" s="244">
        <f t="shared" si="7"/>
        <v>1200</v>
      </c>
      <c r="CY78" s="244"/>
      <c r="CZ78" s="244"/>
      <c r="DA78" s="244"/>
      <c r="DB78" s="244"/>
      <c r="DC78" s="244"/>
      <c r="DD78" s="244"/>
      <c r="DE78" s="244"/>
      <c r="DF78" s="244"/>
      <c r="DG78" s="244"/>
      <c r="DH78" s="244"/>
      <c r="DI78" s="244"/>
      <c r="DJ78" s="244"/>
      <c r="DK78" s="244"/>
      <c r="DL78" s="244"/>
      <c r="DM78" s="244"/>
      <c r="DN78" s="244"/>
      <c r="DO78" s="244"/>
      <c r="DP78" s="244"/>
      <c r="DQ78" s="244"/>
      <c r="DR78" s="244"/>
      <c r="DS78" s="244"/>
      <c r="DT78" s="244"/>
      <c r="DU78" s="244"/>
      <c r="DV78" s="244"/>
      <c r="DW78" s="244"/>
      <c r="DX78" s="244"/>
      <c r="DY78" s="244"/>
      <c r="DZ78" s="244"/>
      <c r="EA78" s="238"/>
      <c r="EB78" s="238"/>
      <c r="EC78" s="238"/>
      <c r="ED78" s="238"/>
      <c r="EE78" s="238"/>
      <c r="EF78" s="238"/>
      <c r="EG78" s="238"/>
      <c r="EH78" s="238"/>
      <c r="EI78" s="238"/>
      <c r="EJ78" s="238"/>
      <c r="EK78" s="238"/>
      <c r="EL78" s="238"/>
      <c r="EM78" s="238"/>
      <c r="EN78" s="238"/>
      <c r="EO78" s="238"/>
      <c r="EP78" s="238"/>
      <c r="EQ78" s="238"/>
      <c r="ER78" s="238"/>
      <c r="ES78" s="238"/>
      <c r="ET78" s="238"/>
      <c r="EU78" s="238"/>
      <c r="EV78" s="238"/>
      <c r="EW78" s="238"/>
      <c r="EX78" s="238"/>
      <c r="EY78" s="238"/>
      <c r="EZ78" s="238"/>
      <c r="FA78" s="238"/>
      <c r="FB78" s="238"/>
      <c r="FC78" s="238"/>
      <c r="FD78" s="238"/>
      <c r="FE78" s="238"/>
      <c r="FF78" s="238"/>
      <c r="FG78" s="238"/>
      <c r="FH78" s="238"/>
      <c r="FI78" s="238"/>
      <c r="FJ78" s="238"/>
      <c r="FK78" s="238"/>
      <c r="FL78" s="238"/>
      <c r="FM78" s="238"/>
      <c r="FN78" s="238"/>
      <c r="FO78" s="238"/>
      <c r="FP78" s="238"/>
      <c r="FQ78" s="238"/>
      <c r="FR78" s="238"/>
      <c r="FS78" s="238"/>
      <c r="FT78" s="238"/>
      <c r="FU78" s="238"/>
      <c r="FV78" s="238"/>
      <c r="FW78" s="238"/>
      <c r="FX78" s="238"/>
      <c r="FY78" s="238"/>
      <c r="FZ78" s="238"/>
      <c r="GA78" s="238"/>
      <c r="GB78" s="238"/>
      <c r="GC78" s="238"/>
      <c r="GD78" s="238"/>
      <c r="GE78" s="238"/>
      <c r="GF78" s="238"/>
      <c r="GG78" s="238"/>
      <c r="GH78" s="238"/>
      <c r="GI78" s="238"/>
      <c r="GJ78" s="238"/>
      <c r="GK78" s="238"/>
      <c r="GL78" s="238"/>
      <c r="GM78" s="238"/>
      <c r="GN78" s="238"/>
      <c r="GO78" s="238"/>
      <c r="GP78" s="238"/>
      <c r="GQ78" s="238"/>
      <c r="GR78" s="238"/>
      <c r="GS78" s="238"/>
      <c r="GT78" s="238"/>
      <c r="GU78" s="238"/>
      <c r="GV78" s="238"/>
      <c r="GW78" s="238"/>
      <c r="GX78" s="238"/>
      <c r="GY78" s="238"/>
      <c r="GZ78" s="238"/>
      <c r="HA78" s="238"/>
      <c r="HB78" s="238"/>
      <c r="HC78" s="238"/>
      <c r="HD78" s="238"/>
      <c r="HE78" s="238"/>
      <c r="HF78" s="238"/>
      <c r="HG78" s="238"/>
      <c r="HH78" s="238"/>
      <c r="HI78" s="238"/>
      <c r="HJ78" s="238"/>
      <c r="HK78" s="238"/>
    </row>
    <row r="79" spans="1:219" s="264" customFormat="1" ht="12.75" hidden="1" customHeight="1">
      <c r="A79" s="234">
        <f t="shared" si="8"/>
        <v>65</v>
      </c>
      <c r="B79" s="265">
        <v>43342</v>
      </c>
      <c r="C79" s="265">
        <v>43706</v>
      </c>
      <c r="D79" s="270" t="s">
        <v>176</v>
      </c>
      <c r="E79" s="237">
        <v>0.75</v>
      </c>
      <c r="F79" s="238">
        <v>12</v>
      </c>
      <c r="G79" s="239">
        <v>2204</v>
      </c>
      <c r="H79" s="267" t="s">
        <v>151</v>
      </c>
      <c r="I79" s="241">
        <v>75</v>
      </c>
      <c r="J79" s="242" t="s">
        <v>128</v>
      </c>
      <c r="K79" s="240" t="s">
        <v>123</v>
      </c>
      <c r="L79" s="266">
        <v>7635490</v>
      </c>
      <c r="M79" s="245">
        <v>504</v>
      </c>
      <c r="N79" s="245">
        <f t="shared" si="38"/>
        <v>42</v>
      </c>
      <c r="O79" s="246">
        <v>1</v>
      </c>
      <c r="P79" s="247">
        <v>71476.44</v>
      </c>
      <c r="Q79" s="248">
        <f t="shared" si="34"/>
        <v>141.81833333333333</v>
      </c>
      <c r="R79" s="249">
        <f t="shared" si="11"/>
        <v>43342</v>
      </c>
      <c r="S79" s="244"/>
      <c r="T79" s="244">
        <v>0</v>
      </c>
      <c r="U79" s="250">
        <f t="shared" si="12"/>
        <v>0</v>
      </c>
      <c r="V79" s="251">
        <v>65</v>
      </c>
      <c r="W79" s="252">
        <f t="shared" ref="W79:W123" si="42">L79</f>
        <v>7635490</v>
      </c>
      <c r="X79" s="253" t="str">
        <f t="shared" si="13"/>
        <v>1188/06.02.19</v>
      </c>
      <c r="Y79" s="254">
        <f t="shared" si="40"/>
        <v>43342</v>
      </c>
      <c r="Z79" s="254">
        <f t="shared" si="40"/>
        <v>43706</v>
      </c>
      <c r="AA79" s="255"/>
      <c r="AB79" s="255">
        <f t="shared" si="15"/>
        <v>0</v>
      </c>
      <c r="AC79" s="256" t="str">
        <f t="shared" si="41"/>
        <v>Carlo Rossi White Wine</v>
      </c>
      <c r="AD79" s="257">
        <f t="shared" si="41"/>
        <v>75</v>
      </c>
      <c r="AE79" s="258">
        <f t="shared" si="17"/>
        <v>141.81833333333333</v>
      </c>
      <c r="AF79" s="259">
        <f t="shared" si="18"/>
        <v>2204</v>
      </c>
      <c r="AG79" s="260">
        <f t="shared" ref="AG79:AG125" si="43">AE79*AA79</f>
        <v>0</v>
      </c>
      <c r="AH79" s="261">
        <f t="shared" si="19"/>
        <v>0.5</v>
      </c>
      <c r="AI79" s="260">
        <f t="shared" si="20"/>
        <v>0</v>
      </c>
      <c r="AJ79" s="260">
        <v>0</v>
      </c>
      <c r="AK79" s="260">
        <v>0</v>
      </c>
      <c r="AL79" s="260">
        <v>0</v>
      </c>
      <c r="AM79" s="260"/>
      <c r="AN79" s="260">
        <f t="shared" si="21"/>
        <v>0</v>
      </c>
      <c r="AO79" s="260">
        <f t="shared" ref="AO79:AO125" si="44">IF(AR79-R79-90+1&lt;=0,0,AR79-R79-90+1)</f>
        <v>856</v>
      </c>
      <c r="AP79" s="260">
        <f t="shared" si="22"/>
        <v>0</v>
      </c>
      <c r="AQ79" s="260">
        <f t="shared" si="23"/>
        <v>0</v>
      </c>
      <c r="AR79" s="262">
        <f t="shared" si="3"/>
        <v>44287</v>
      </c>
      <c r="AS79" s="249">
        <f t="shared" si="24"/>
        <v>43431</v>
      </c>
      <c r="AT79" s="263">
        <f t="shared" ref="AT79:AT125" si="45">T79*AE79</f>
        <v>0</v>
      </c>
      <c r="AU79" s="263">
        <f t="shared" ref="AU79:AU125" si="46">IF(O79=1,(AT79*$B$1),IF(O79=2,(AT79*$B$2)))</f>
        <v>0</v>
      </c>
      <c r="AV79" s="263">
        <f t="shared" si="25"/>
        <v>0</v>
      </c>
      <c r="AW79" s="242" t="str">
        <f t="shared" si="26"/>
        <v>12x75 CL</v>
      </c>
      <c r="AX79" s="242"/>
      <c r="AY79" s="263">
        <v>0.75</v>
      </c>
      <c r="AZ79" s="263">
        <f t="shared" si="27"/>
        <v>0</v>
      </c>
      <c r="CR79" s="246"/>
      <c r="CS79" s="262">
        <f t="shared" si="39"/>
        <v>43342</v>
      </c>
      <c r="CT79" s="262">
        <f t="shared" si="39"/>
        <v>43706</v>
      </c>
      <c r="CU79" s="246" t="str">
        <f t="shared" si="39"/>
        <v>1188/06.02.19</v>
      </c>
      <c r="CV79" s="246" t="str">
        <f t="shared" si="28"/>
        <v>Carlo Rossi White Wine</v>
      </c>
      <c r="CW79" s="246" t="str">
        <f t="shared" si="29"/>
        <v>12x75 CL</v>
      </c>
      <c r="CX79" s="244">
        <f t="shared" si="7"/>
        <v>504</v>
      </c>
      <c r="CY79" s="244"/>
      <c r="CZ79" s="244"/>
      <c r="DA79" s="244"/>
      <c r="DB79" s="244"/>
      <c r="DC79" s="244"/>
      <c r="DD79" s="244"/>
      <c r="DE79" s="244"/>
      <c r="DF79" s="244"/>
      <c r="DG79" s="244"/>
      <c r="DH79" s="244"/>
      <c r="DI79" s="244"/>
      <c r="DJ79" s="244"/>
      <c r="DK79" s="244"/>
      <c r="DL79" s="244"/>
      <c r="DM79" s="244"/>
      <c r="DN79" s="244"/>
      <c r="DO79" s="244"/>
      <c r="DP79" s="244"/>
      <c r="DQ79" s="244"/>
      <c r="DR79" s="244"/>
      <c r="DS79" s="244"/>
      <c r="DT79" s="244"/>
      <c r="DU79" s="244"/>
      <c r="DV79" s="244"/>
      <c r="DW79" s="244"/>
      <c r="DX79" s="244"/>
      <c r="DY79" s="244"/>
      <c r="DZ79" s="244"/>
      <c r="EA79" s="238"/>
      <c r="EB79" s="238"/>
      <c r="EC79" s="238"/>
      <c r="ED79" s="238"/>
      <c r="EE79" s="238"/>
      <c r="EF79" s="238"/>
      <c r="EG79" s="238"/>
      <c r="EH79" s="238"/>
      <c r="EI79" s="238"/>
      <c r="EJ79" s="238"/>
      <c r="EK79" s="238"/>
      <c r="EL79" s="238"/>
      <c r="EM79" s="238"/>
      <c r="EN79" s="238"/>
      <c r="EO79" s="238"/>
      <c r="EP79" s="238"/>
      <c r="EQ79" s="238"/>
      <c r="ER79" s="238"/>
      <c r="ES79" s="238"/>
      <c r="ET79" s="238"/>
      <c r="EU79" s="238"/>
      <c r="EV79" s="238"/>
      <c r="EW79" s="238"/>
      <c r="EX79" s="238"/>
      <c r="EY79" s="238"/>
      <c r="EZ79" s="238"/>
      <c r="FA79" s="238"/>
      <c r="FB79" s="238"/>
      <c r="FC79" s="238"/>
      <c r="FD79" s="238"/>
      <c r="FE79" s="238"/>
      <c r="FF79" s="238"/>
      <c r="FG79" s="238"/>
      <c r="FH79" s="238"/>
      <c r="FI79" s="238"/>
      <c r="FJ79" s="238"/>
      <c r="FK79" s="238"/>
      <c r="FL79" s="238"/>
      <c r="FM79" s="238"/>
      <c r="FN79" s="238"/>
      <c r="FO79" s="238"/>
      <c r="FP79" s="238"/>
      <c r="FQ79" s="238"/>
      <c r="FR79" s="238"/>
      <c r="FS79" s="238"/>
      <c r="FT79" s="238"/>
      <c r="FU79" s="238"/>
      <c r="FV79" s="238"/>
      <c r="FW79" s="238"/>
      <c r="FX79" s="238"/>
      <c r="FY79" s="238"/>
      <c r="FZ79" s="238"/>
      <c r="GA79" s="238"/>
      <c r="GB79" s="238"/>
      <c r="GC79" s="238"/>
      <c r="GD79" s="238"/>
      <c r="GE79" s="238"/>
      <c r="GF79" s="238"/>
      <c r="GG79" s="238"/>
      <c r="GH79" s="238"/>
      <c r="GI79" s="238"/>
      <c r="GJ79" s="238"/>
      <c r="GK79" s="238"/>
      <c r="GL79" s="238"/>
      <c r="GM79" s="238"/>
      <c r="GN79" s="238"/>
      <c r="GO79" s="238"/>
      <c r="GP79" s="238"/>
      <c r="GQ79" s="238"/>
      <c r="GR79" s="238"/>
      <c r="GS79" s="238"/>
      <c r="GT79" s="238"/>
      <c r="GU79" s="238"/>
      <c r="GV79" s="238"/>
      <c r="GW79" s="238"/>
      <c r="GX79" s="238"/>
      <c r="GY79" s="238"/>
      <c r="GZ79" s="238"/>
      <c r="HA79" s="238"/>
      <c r="HB79" s="238"/>
      <c r="HC79" s="238"/>
      <c r="HD79" s="238"/>
      <c r="HE79" s="238"/>
      <c r="HF79" s="238"/>
      <c r="HG79" s="238"/>
      <c r="HH79" s="238"/>
      <c r="HI79" s="238"/>
      <c r="HJ79" s="238"/>
      <c r="HK79" s="238"/>
    </row>
    <row r="80" spans="1:219" s="264" customFormat="1" ht="12.75" hidden="1" customHeight="1">
      <c r="A80" s="234">
        <f t="shared" si="8"/>
        <v>66</v>
      </c>
      <c r="B80" s="265">
        <v>43185</v>
      </c>
      <c r="C80" s="265">
        <v>43549</v>
      </c>
      <c r="D80" s="270" t="s">
        <v>176</v>
      </c>
      <c r="E80" s="237">
        <v>0.75</v>
      </c>
      <c r="F80" s="238">
        <v>12</v>
      </c>
      <c r="G80" s="239">
        <v>2204</v>
      </c>
      <c r="H80" s="267" t="s">
        <v>147</v>
      </c>
      <c r="I80" s="241">
        <v>75</v>
      </c>
      <c r="J80" s="242" t="s">
        <v>128</v>
      </c>
      <c r="K80" s="240" t="s">
        <v>123</v>
      </c>
      <c r="L80" s="266">
        <v>5555086</v>
      </c>
      <c r="M80" s="245">
        <v>300</v>
      </c>
      <c r="N80" s="245">
        <f t="shared" si="38"/>
        <v>25</v>
      </c>
      <c r="O80" s="246">
        <v>1</v>
      </c>
      <c r="P80" s="247">
        <v>47163</v>
      </c>
      <c r="Q80" s="248">
        <f t="shared" si="34"/>
        <v>157.21</v>
      </c>
      <c r="R80" s="249">
        <f t="shared" si="11"/>
        <v>43185</v>
      </c>
      <c r="S80" s="244"/>
      <c r="T80" s="244"/>
      <c r="U80" s="250">
        <f t="shared" si="12"/>
        <v>0</v>
      </c>
      <c r="V80" s="251">
        <v>66</v>
      </c>
      <c r="W80" s="252">
        <f t="shared" si="42"/>
        <v>5555086</v>
      </c>
      <c r="X80" s="253" t="str">
        <f t="shared" si="13"/>
        <v>1188/06.02.19</v>
      </c>
      <c r="Y80" s="254">
        <f t="shared" si="40"/>
        <v>43185</v>
      </c>
      <c r="Z80" s="254">
        <f t="shared" si="40"/>
        <v>43549</v>
      </c>
      <c r="AA80" s="255"/>
      <c r="AB80" s="255">
        <f t="shared" si="15"/>
        <v>0</v>
      </c>
      <c r="AC80" s="256" t="str">
        <f t="shared" si="41"/>
        <v>Linderman Premium Sel Shiraz Cab 12/750 ml</v>
      </c>
      <c r="AD80" s="257">
        <f t="shared" si="41"/>
        <v>75</v>
      </c>
      <c r="AE80" s="258">
        <f t="shared" si="17"/>
        <v>157.21</v>
      </c>
      <c r="AF80" s="259">
        <f t="shared" si="18"/>
        <v>2204</v>
      </c>
      <c r="AG80" s="260">
        <f t="shared" si="43"/>
        <v>0</v>
      </c>
      <c r="AH80" s="261">
        <f t="shared" si="19"/>
        <v>0.5</v>
      </c>
      <c r="AI80" s="260">
        <f t="shared" si="20"/>
        <v>0</v>
      </c>
      <c r="AJ80" s="260">
        <v>0</v>
      </c>
      <c r="AK80" s="260">
        <v>0</v>
      </c>
      <c r="AL80" s="260">
        <v>0</v>
      </c>
      <c r="AM80" s="260"/>
      <c r="AN80" s="260">
        <f t="shared" si="21"/>
        <v>0</v>
      </c>
      <c r="AO80" s="260">
        <f t="shared" si="44"/>
        <v>1013</v>
      </c>
      <c r="AP80" s="260">
        <f t="shared" si="22"/>
        <v>0</v>
      </c>
      <c r="AQ80" s="260">
        <f t="shared" si="23"/>
        <v>0</v>
      </c>
      <c r="AR80" s="262">
        <f t="shared" ref="AR80:AR125" si="47">$AR$7</f>
        <v>44287</v>
      </c>
      <c r="AS80" s="249">
        <f t="shared" si="24"/>
        <v>43274</v>
      </c>
      <c r="AT80" s="263">
        <f t="shared" si="45"/>
        <v>0</v>
      </c>
      <c r="AU80" s="263">
        <f t="shared" si="46"/>
        <v>0</v>
      </c>
      <c r="AV80" s="263">
        <f t="shared" si="25"/>
        <v>0</v>
      </c>
      <c r="AW80" s="242" t="str">
        <f t="shared" si="26"/>
        <v>12x75 CL</v>
      </c>
      <c r="AX80" s="242"/>
      <c r="AY80" s="263">
        <v>0.75</v>
      </c>
      <c r="AZ80" s="263">
        <f t="shared" si="27"/>
        <v>0</v>
      </c>
      <c r="CR80" s="246"/>
      <c r="CS80" s="262">
        <f t="shared" si="39"/>
        <v>43185</v>
      </c>
      <c r="CT80" s="262">
        <f t="shared" si="39"/>
        <v>43549</v>
      </c>
      <c r="CU80" s="246" t="str">
        <f t="shared" si="39"/>
        <v>1188/06.02.19</v>
      </c>
      <c r="CV80" s="246" t="str">
        <f t="shared" si="28"/>
        <v>Linderman Premium Sel Shiraz Cab 12/750 ml</v>
      </c>
      <c r="CW80" s="246" t="str">
        <f t="shared" si="29"/>
        <v>12x75 CL</v>
      </c>
      <c r="CX80" s="244">
        <f t="shared" ref="CX80:CX125" si="48">M80</f>
        <v>300</v>
      </c>
      <c r="CY80" s="244"/>
      <c r="CZ80" s="244"/>
      <c r="DA80" s="244"/>
      <c r="DB80" s="244"/>
      <c r="DC80" s="244"/>
      <c r="DD80" s="244"/>
      <c r="DE80" s="244"/>
      <c r="DF80" s="244"/>
      <c r="DG80" s="244"/>
      <c r="DH80" s="244"/>
      <c r="DI80" s="244"/>
      <c r="DJ80" s="244"/>
      <c r="DK80" s="244"/>
      <c r="DL80" s="244"/>
      <c r="DM80" s="244"/>
      <c r="DN80" s="244"/>
      <c r="DO80" s="244"/>
      <c r="DP80" s="244"/>
      <c r="DQ80" s="244"/>
      <c r="DR80" s="244"/>
      <c r="DS80" s="244"/>
      <c r="DT80" s="244"/>
      <c r="DU80" s="244"/>
      <c r="DV80" s="244"/>
      <c r="DW80" s="244"/>
      <c r="DX80" s="244"/>
      <c r="DY80" s="244"/>
      <c r="DZ80" s="244"/>
      <c r="EA80" s="238"/>
      <c r="EB80" s="238"/>
      <c r="EC80" s="238"/>
      <c r="ED80" s="238"/>
      <c r="EE80" s="238"/>
      <c r="EF80" s="238"/>
      <c r="EG80" s="238"/>
      <c r="EH80" s="238"/>
      <c r="EI80" s="238"/>
      <c r="EJ80" s="238"/>
      <c r="EK80" s="238"/>
      <c r="EL80" s="238"/>
      <c r="EM80" s="238"/>
      <c r="EN80" s="238"/>
      <c r="EO80" s="238"/>
      <c r="EP80" s="238"/>
      <c r="EQ80" s="238"/>
      <c r="ER80" s="238"/>
      <c r="ES80" s="238"/>
      <c r="ET80" s="238"/>
      <c r="EU80" s="238"/>
      <c r="EV80" s="238"/>
      <c r="EW80" s="238"/>
      <c r="EX80" s="238"/>
      <c r="EY80" s="238"/>
      <c r="EZ80" s="238"/>
      <c r="FA80" s="238"/>
      <c r="FB80" s="238"/>
      <c r="FC80" s="238"/>
      <c r="FD80" s="238"/>
      <c r="FE80" s="238"/>
      <c r="FF80" s="238"/>
      <c r="FG80" s="238"/>
      <c r="FH80" s="238"/>
      <c r="FI80" s="238"/>
      <c r="FJ80" s="238"/>
      <c r="FK80" s="238"/>
      <c r="FL80" s="238"/>
      <c r="FM80" s="238"/>
      <c r="FN80" s="238"/>
      <c r="FO80" s="238"/>
      <c r="FP80" s="238"/>
      <c r="FQ80" s="238"/>
      <c r="FR80" s="238"/>
      <c r="FS80" s="238"/>
      <c r="FT80" s="238"/>
      <c r="FU80" s="238"/>
      <c r="FV80" s="238"/>
      <c r="FW80" s="238"/>
      <c r="FX80" s="238"/>
      <c r="FY80" s="238"/>
      <c r="FZ80" s="238"/>
      <c r="GA80" s="238"/>
      <c r="GB80" s="238"/>
      <c r="GC80" s="238"/>
      <c r="GD80" s="238"/>
      <c r="GE80" s="238"/>
      <c r="GF80" s="238"/>
      <c r="GG80" s="238"/>
      <c r="GH80" s="238"/>
      <c r="GI80" s="238"/>
      <c r="GJ80" s="238"/>
      <c r="GK80" s="238"/>
      <c r="GL80" s="238"/>
      <c r="GM80" s="238"/>
      <c r="GN80" s="238"/>
      <c r="GO80" s="238"/>
      <c r="GP80" s="238"/>
      <c r="GQ80" s="238"/>
      <c r="GR80" s="238"/>
      <c r="GS80" s="238"/>
      <c r="GT80" s="238"/>
      <c r="GU80" s="238"/>
      <c r="GV80" s="238"/>
      <c r="GW80" s="238"/>
      <c r="GX80" s="238"/>
      <c r="GY80" s="238"/>
      <c r="GZ80" s="238"/>
      <c r="HA80" s="238"/>
      <c r="HB80" s="238"/>
      <c r="HC80" s="238"/>
      <c r="HD80" s="238"/>
      <c r="HE80" s="238"/>
      <c r="HF80" s="238"/>
      <c r="HG80" s="238"/>
      <c r="HH80" s="238"/>
      <c r="HI80" s="238"/>
      <c r="HJ80" s="238"/>
      <c r="HK80" s="238"/>
    </row>
    <row r="81" spans="1:219" s="264" customFormat="1" ht="12.75" hidden="1" customHeight="1">
      <c r="A81" s="234">
        <f t="shared" ref="A81:A125" si="49">A80+1</f>
        <v>67</v>
      </c>
      <c r="B81" s="265">
        <v>43195</v>
      </c>
      <c r="C81" s="265">
        <v>43559</v>
      </c>
      <c r="D81" s="270" t="s">
        <v>176</v>
      </c>
      <c r="E81" s="237">
        <v>0.75</v>
      </c>
      <c r="F81" s="238">
        <v>12</v>
      </c>
      <c r="G81" s="239">
        <v>2204</v>
      </c>
      <c r="H81" s="267" t="s">
        <v>146</v>
      </c>
      <c r="I81" s="241">
        <v>75</v>
      </c>
      <c r="J81" s="242" t="s">
        <v>128</v>
      </c>
      <c r="K81" s="240" t="s">
        <v>123</v>
      </c>
      <c r="L81" s="266">
        <v>5820450</v>
      </c>
      <c r="M81" s="245">
        <v>600</v>
      </c>
      <c r="N81" s="245">
        <f t="shared" si="38"/>
        <v>50</v>
      </c>
      <c r="O81" s="246">
        <v>1</v>
      </c>
      <c r="P81" s="247">
        <v>95484</v>
      </c>
      <c r="Q81" s="248">
        <f t="shared" si="34"/>
        <v>159.13999999999999</v>
      </c>
      <c r="R81" s="249">
        <f t="shared" ref="R81:R125" si="50">B81</f>
        <v>43195</v>
      </c>
      <c r="S81" s="244"/>
      <c r="T81" s="244"/>
      <c r="U81" s="250">
        <f t="shared" ref="U81:U123" si="51">T81-AA81</f>
        <v>0</v>
      </c>
      <c r="V81" s="251">
        <v>67</v>
      </c>
      <c r="W81" s="252">
        <f t="shared" si="42"/>
        <v>5820450</v>
      </c>
      <c r="X81" s="253" t="str">
        <f t="shared" ref="X81:X125" si="52">D81</f>
        <v>1188/06.02.19</v>
      </c>
      <c r="Y81" s="254">
        <f t="shared" si="40"/>
        <v>43195</v>
      </c>
      <c r="Z81" s="254">
        <f t="shared" si="40"/>
        <v>43559</v>
      </c>
      <c r="AA81" s="255"/>
      <c r="AB81" s="255">
        <f t="shared" ref="AB81:AB125" si="53">AA81/F81</f>
        <v>0</v>
      </c>
      <c r="AC81" s="256" t="str">
        <f t="shared" si="41"/>
        <v>Linderman Premium Sel Chardonnay 12/750 ml</v>
      </c>
      <c r="AD81" s="257">
        <f t="shared" si="41"/>
        <v>75</v>
      </c>
      <c r="AE81" s="258">
        <f t="shared" ref="AE81:AE125" si="54">Q81</f>
        <v>159.13999999999999</v>
      </c>
      <c r="AF81" s="259">
        <f t="shared" ref="AF81:AF125" si="55">G81</f>
        <v>2204</v>
      </c>
      <c r="AG81" s="260">
        <f t="shared" si="43"/>
        <v>0</v>
      </c>
      <c r="AH81" s="261">
        <f t="shared" ref="AH81:AH125" si="56">IF(O81=1,($A$1),IF(O81=2,($A$2)))</f>
        <v>0.5</v>
      </c>
      <c r="AI81" s="260">
        <f t="shared" ref="AI81:AI125" si="57">AH81*AG81</f>
        <v>0</v>
      </c>
      <c r="AJ81" s="260">
        <v>0</v>
      </c>
      <c r="AK81" s="260">
        <v>0</v>
      </c>
      <c r="AL81" s="260">
        <v>0</v>
      </c>
      <c r="AM81" s="260"/>
      <c r="AN81" s="260">
        <f t="shared" ref="AN81:AN125" si="58">AI81+AK81+AL81+AM81</f>
        <v>0</v>
      </c>
      <c r="AO81" s="260">
        <f t="shared" si="44"/>
        <v>1003</v>
      </c>
      <c r="AP81" s="260">
        <f t="shared" ref="AP81:AP125" si="59">AN81*$AP$12/365*AO81</f>
        <v>0</v>
      </c>
      <c r="AQ81" s="260">
        <f t="shared" ref="AQ81:AQ125" si="60">AN81+AP81</f>
        <v>0</v>
      </c>
      <c r="AR81" s="262">
        <f t="shared" si="47"/>
        <v>44287</v>
      </c>
      <c r="AS81" s="249">
        <f t="shared" ref="AS81:AS125" si="61">Y81+89</f>
        <v>43284</v>
      </c>
      <c r="AT81" s="263">
        <f t="shared" si="45"/>
        <v>0</v>
      </c>
      <c r="AU81" s="263">
        <f t="shared" si="46"/>
        <v>0</v>
      </c>
      <c r="AV81" s="263">
        <f t="shared" ref="AV81:AV125" si="62">E81*AA81</f>
        <v>0</v>
      </c>
      <c r="AW81" s="242" t="str">
        <f t="shared" ref="AW81:AW125" si="63">J81</f>
        <v>12x75 CL</v>
      </c>
      <c r="AX81" s="242"/>
      <c r="AY81" s="263">
        <v>0.75</v>
      </c>
      <c r="AZ81" s="263">
        <f t="shared" ref="AZ81:AZ125" si="64">AY81*AV81</f>
        <v>0</v>
      </c>
      <c r="CR81" s="246"/>
      <c r="CS81" s="262">
        <f t="shared" si="39"/>
        <v>43195</v>
      </c>
      <c r="CT81" s="262">
        <f t="shared" si="39"/>
        <v>43559</v>
      </c>
      <c r="CU81" s="246" t="str">
        <f t="shared" si="39"/>
        <v>1188/06.02.19</v>
      </c>
      <c r="CV81" s="246" t="str">
        <f t="shared" ref="CV81:CV123" si="65">H81</f>
        <v>Linderman Premium Sel Chardonnay 12/750 ml</v>
      </c>
      <c r="CW81" s="246" t="str">
        <f t="shared" ref="CW81:CW114" si="66">J81</f>
        <v>12x75 CL</v>
      </c>
      <c r="CX81" s="244">
        <f t="shared" si="48"/>
        <v>600</v>
      </c>
      <c r="CY81" s="244"/>
      <c r="CZ81" s="244"/>
      <c r="DA81" s="244"/>
      <c r="DB81" s="244"/>
      <c r="DC81" s="244"/>
      <c r="DD81" s="244"/>
      <c r="DE81" s="244"/>
      <c r="DF81" s="244"/>
      <c r="DG81" s="244"/>
      <c r="DH81" s="244"/>
      <c r="DI81" s="244"/>
      <c r="DJ81" s="244"/>
      <c r="DK81" s="244"/>
      <c r="DL81" s="244"/>
      <c r="DM81" s="244"/>
      <c r="DN81" s="244"/>
      <c r="DO81" s="244"/>
      <c r="DP81" s="244"/>
      <c r="DQ81" s="244"/>
      <c r="DR81" s="244"/>
      <c r="DS81" s="244"/>
      <c r="DT81" s="244"/>
      <c r="DU81" s="244"/>
      <c r="DV81" s="244"/>
      <c r="DW81" s="244"/>
      <c r="DX81" s="244"/>
      <c r="DY81" s="244"/>
      <c r="DZ81" s="244"/>
      <c r="EA81" s="238"/>
      <c r="EB81" s="238"/>
      <c r="EC81" s="238"/>
      <c r="ED81" s="238"/>
      <c r="EE81" s="238"/>
      <c r="EF81" s="238"/>
      <c r="EG81" s="238"/>
      <c r="EH81" s="238"/>
      <c r="EI81" s="238"/>
      <c r="EJ81" s="238"/>
      <c r="EK81" s="238"/>
      <c r="EL81" s="238"/>
      <c r="EM81" s="238"/>
      <c r="EN81" s="238"/>
      <c r="EO81" s="238"/>
      <c r="EP81" s="238"/>
      <c r="EQ81" s="238"/>
      <c r="ER81" s="238"/>
      <c r="ES81" s="238"/>
      <c r="ET81" s="238"/>
      <c r="EU81" s="238"/>
      <c r="EV81" s="238"/>
      <c r="EW81" s="238"/>
      <c r="EX81" s="238"/>
      <c r="EY81" s="238"/>
      <c r="EZ81" s="238"/>
      <c r="FA81" s="238"/>
      <c r="FB81" s="238"/>
      <c r="FC81" s="238"/>
      <c r="FD81" s="238"/>
      <c r="FE81" s="238"/>
      <c r="FF81" s="238"/>
      <c r="FG81" s="238"/>
      <c r="FH81" s="238"/>
      <c r="FI81" s="238"/>
      <c r="FJ81" s="238"/>
      <c r="FK81" s="238"/>
      <c r="FL81" s="238"/>
      <c r="FM81" s="238"/>
      <c r="FN81" s="238"/>
      <c r="FO81" s="238"/>
      <c r="FP81" s="238"/>
      <c r="FQ81" s="238"/>
      <c r="FR81" s="238"/>
      <c r="FS81" s="238"/>
      <c r="FT81" s="238"/>
      <c r="FU81" s="238"/>
      <c r="FV81" s="238"/>
      <c r="FW81" s="238"/>
      <c r="FX81" s="238"/>
      <c r="FY81" s="238"/>
      <c r="FZ81" s="238"/>
      <c r="GA81" s="238"/>
      <c r="GB81" s="238"/>
      <c r="GC81" s="238"/>
      <c r="GD81" s="238"/>
      <c r="GE81" s="238"/>
      <c r="GF81" s="238"/>
      <c r="GG81" s="238"/>
      <c r="GH81" s="238"/>
      <c r="GI81" s="238"/>
      <c r="GJ81" s="238"/>
      <c r="GK81" s="238"/>
      <c r="GL81" s="238"/>
      <c r="GM81" s="238"/>
      <c r="GN81" s="238"/>
      <c r="GO81" s="238"/>
      <c r="GP81" s="238"/>
      <c r="GQ81" s="238"/>
      <c r="GR81" s="238"/>
      <c r="GS81" s="238"/>
      <c r="GT81" s="238"/>
      <c r="GU81" s="238"/>
      <c r="GV81" s="238"/>
      <c r="GW81" s="238"/>
      <c r="GX81" s="238"/>
      <c r="GY81" s="238"/>
      <c r="GZ81" s="238"/>
      <c r="HA81" s="238"/>
      <c r="HB81" s="238"/>
      <c r="HC81" s="238"/>
      <c r="HD81" s="238"/>
      <c r="HE81" s="238"/>
      <c r="HF81" s="238"/>
      <c r="HG81" s="238"/>
      <c r="HH81" s="238"/>
      <c r="HI81" s="238"/>
      <c r="HJ81" s="238"/>
      <c r="HK81" s="238"/>
    </row>
    <row r="82" spans="1:219" s="264" customFormat="1" ht="12.75" hidden="1" customHeight="1">
      <c r="A82" s="234">
        <f t="shared" si="49"/>
        <v>68</v>
      </c>
      <c r="B82" s="265">
        <v>43185</v>
      </c>
      <c r="C82" s="265">
        <v>43549</v>
      </c>
      <c r="D82" s="270" t="s">
        <v>176</v>
      </c>
      <c r="E82" s="237">
        <v>0.75</v>
      </c>
      <c r="F82" s="238">
        <v>12</v>
      </c>
      <c r="G82" s="239">
        <v>2204</v>
      </c>
      <c r="H82" s="267" t="s">
        <v>147</v>
      </c>
      <c r="I82" s="241">
        <v>75</v>
      </c>
      <c r="J82" s="242" t="s">
        <v>128</v>
      </c>
      <c r="K82" s="240" t="s">
        <v>123</v>
      </c>
      <c r="L82" s="266">
        <v>5555086</v>
      </c>
      <c r="M82" s="245">
        <v>1800</v>
      </c>
      <c r="N82" s="245">
        <f t="shared" si="38"/>
        <v>150</v>
      </c>
      <c r="O82" s="246">
        <v>1</v>
      </c>
      <c r="P82" s="247">
        <v>282978</v>
      </c>
      <c r="Q82" s="248">
        <f t="shared" si="34"/>
        <v>157.21</v>
      </c>
      <c r="R82" s="249">
        <f t="shared" si="50"/>
        <v>43185</v>
      </c>
      <c r="S82" s="244">
        <v>0</v>
      </c>
      <c r="T82" s="244"/>
      <c r="U82" s="250">
        <f t="shared" si="51"/>
        <v>0</v>
      </c>
      <c r="V82" s="251">
        <v>68</v>
      </c>
      <c r="W82" s="252">
        <f t="shared" si="42"/>
        <v>5555086</v>
      </c>
      <c r="X82" s="253" t="str">
        <f t="shared" si="52"/>
        <v>1188/06.02.19</v>
      </c>
      <c r="Y82" s="254">
        <f t="shared" si="40"/>
        <v>43185</v>
      </c>
      <c r="Z82" s="254">
        <f t="shared" si="40"/>
        <v>43549</v>
      </c>
      <c r="AA82" s="255"/>
      <c r="AB82" s="255">
        <f t="shared" si="53"/>
        <v>0</v>
      </c>
      <c r="AC82" s="256" t="str">
        <f t="shared" si="41"/>
        <v>Linderman Premium Sel Shiraz Cab 12/750 ml</v>
      </c>
      <c r="AD82" s="257">
        <f t="shared" si="41"/>
        <v>75</v>
      </c>
      <c r="AE82" s="258">
        <f t="shared" si="54"/>
        <v>157.21</v>
      </c>
      <c r="AF82" s="259">
        <f t="shared" si="55"/>
        <v>2204</v>
      </c>
      <c r="AG82" s="260">
        <f t="shared" si="43"/>
        <v>0</v>
      </c>
      <c r="AH82" s="261">
        <f t="shared" si="56"/>
        <v>0.5</v>
      </c>
      <c r="AI82" s="260">
        <f t="shared" si="57"/>
        <v>0</v>
      </c>
      <c r="AJ82" s="260">
        <v>0</v>
      </c>
      <c r="AK82" s="260">
        <v>0</v>
      </c>
      <c r="AL82" s="260">
        <v>0</v>
      </c>
      <c r="AM82" s="260"/>
      <c r="AN82" s="260">
        <f t="shared" si="58"/>
        <v>0</v>
      </c>
      <c r="AO82" s="260">
        <f t="shared" si="44"/>
        <v>1013</v>
      </c>
      <c r="AP82" s="260">
        <f t="shared" si="59"/>
        <v>0</v>
      </c>
      <c r="AQ82" s="260">
        <f t="shared" si="60"/>
        <v>0</v>
      </c>
      <c r="AR82" s="262">
        <f t="shared" si="47"/>
        <v>44287</v>
      </c>
      <c r="AS82" s="249">
        <f t="shared" si="61"/>
        <v>43274</v>
      </c>
      <c r="AT82" s="263">
        <f t="shared" si="45"/>
        <v>0</v>
      </c>
      <c r="AU82" s="263">
        <f t="shared" si="46"/>
        <v>0</v>
      </c>
      <c r="AV82" s="263">
        <f t="shared" si="62"/>
        <v>0</v>
      </c>
      <c r="AW82" s="242" t="str">
        <f t="shared" si="63"/>
        <v>12x75 CL</v>
      </c>
      <c r="AX82" s="242"/>
      <c r="AY82" s="263">
        <v>0.75</v>
      </c>
      <c r="AZ82" s="263">
        <f t="shared" si="64"/>
        <v>0</v>
      </c>
      <c r="CR82" s="246"/>
      <c r="CS82" s="262">
        <f t="shared" si="39"/>
        <v>43185</v>
      </c>
      <c r="CT82" s="262">
        <f t="shared" si="39"/>
        <v>43549</v>
      </c>
      <c r="CU82" s="246" t="str">
        <f t="shared" si="39"/>
        <v>1188/06.02.19</v>
      </c>
      <c r="CV82" s="246" t="str">
        <f t="shared" si="65"/>
        <v>Linderman Premium Sel Shiraz Cab 12/750 ml</v>
      </c>
      <c r="CW82" s="246" t="str">
        <f t="shared" si="66"/>
        <v>12x75 CL</v>
      </c>
      <c r="CX82" s="244">
        <f t="shared" si="48"/>
        <v>1800</v>
      </c>
      <c r="CY82" s="244">
        <v>0</v>
      </c>
      <c r="CZ82" s="244">
        <v>0</v>
      </c>
      <c r="DA82" s="244"/>
      <c r="DB82" s="244"/>
      <c r="DC82" s="244"/>
      <c r="DD82" s="244"/>
      <c r="DE82" s="244"/>
      <c r="DF82" s="244"/>
      <c r="DG82" s="244"/>
      <c r="DH82" s="244"/>
      <c r="DI82" s="244"/>
      <c r="DJ82" s="244"/>
      <c r="DK82" s="244"/>
      <c r="DL82" s="244"/>
      <c r="DM82" s="244"/>
      <c r="DN82" s="244"/>
      <c r="DO82" s="244"/>
      <c r="DP82" s="244"/>
      <c r="DQ82" s="244"/>
      <c r="DR82" s="244"/>
      <c r="DS82" s="244"/>
      <c r="DT82" s="244"/>
      <c r="DU82" s="244"/>
      <c r="DV82" s="244"/>
      <c r="DW82" s="244"/>
      <c r="DX82" s="244"/>
      <c r="DY82" s="244"/>
      <c r="DZ82" s="244"/>
      <c r="EA82" s="238"/>
      <c r="EB82" s="238"/>
      <c r="EC82" s="238"/>
      <c r="ED82" s="238"/>
      <c r="EE82" s="238"/>
      <c r="EF82" s="238"/>
      <c r="EG82" s="238"/>
      <c r="EH82" s="238"/>
      <c r="EI82" s="238"/>
      <c r="EJ82" s="238"/>
      <c r="EK82" s="238"/>
      <c r="EL82" s="238"/>
      <c r="EM82" s="238"/>
      <c r="EN82" s="238"/>
      <c r="EO82" s="238"/>
      <c r="EP82" s="238"/>
      <c r="EQ82" s="238"/>
      <c r="ER82" s="238"/>
      <c r="ES82" s="238"/>
      <c r="ET82" s="238"/>
      <c r="EU82" s="238"/>
      <c r="EV82" s="238"/>
      <c r="EW82" s="238"/>
      <c r="EX82" s="238"/>
      <c r="EY82" s="238"/>
      <c r="EZ82" s="238"/>
      <c r="FA82" s="238"/>
      <c r="FB82" s="238"/>
      <c r="FC82" s="238"/>
      <c r="FD82" s="238"/>
      <c r="FE82" s="238"/>
      <c r="FF82" s="238"/>
      <c r="FG82" s="238"/>
      <c r="FH82" s="238"/>
      <c r="FI82" s="238"/>
      <c r="FJ82" s="238"/>
      <c r="FK82" s="238"/>
      <c r="FL82" s="238"/>
      <c r="FM82" s="238"/>
      <c r="FN82" s="238"/>
      <c r="FO82" s="238"/>
      <c r="FP82" s="238"/>
      <c r="FQ82" s="238"/>
      <c r="FR82" s="238"/>
      <c r="FS82" s="238"/>
      <c r="FT82" s="238"/>
      <c r="FU82" s="238"/>
      <c r="FV82" s="238"/>
      <c r="FW82" s="238"/>
      <c r="FX82" s="238"/>
      <c r="FY82" s="238"/>
      <c r="FZ82" s="238"/>
      <c r="GA82" s="238"/>
      <c r="GB82" s="238"/>
      <c r="GC82" s="238"/>
      <c r="GD82" s="238"/>
      <c r="GE82" s="238"/>
      <c r="GF82" s="238"/>
      <c r="GG82" s="238"/>
      <c r="GH82" s="238"/>
      <c r="GI82" s="238"/>
      <c r="GJ82" s="238"/>
      <c r="GK82" s="238"/>
      <c r="GL82" s="238"/>
      <c r="GM82" s="238"/>
      <c r="GN82" s="238"/>
      <c r="GO82" s="238"/>
      <c r="GP82" s="238"/>
      <c r="GQ82" s="238"/>
      <c r="GR82" s="238"/>
      <c r="GS82" s="238"/>
      <c r="GT82" s="238"/>
      <c r="GU82" s="238"/>
      <c r="GV82" s="238"/>
      <c r="GW82" s="238"/>
      <c r="GX82" s="238"/>
      <c r="GY82" s="238"/>
      <c r="GZ82" s="238"/>
      <c r="HA82" s="238"/>
      <c r="HB82" s="238"/>
      <c r="HC82" s="238"/>
      <c r="HD82" s="238"/>
      <c r="HE82" s="238"/>
      <c r="HF82" s="238"/>
      <c r="HG82" s="238"/>
      <c r="HH82" s="238"/>
      <c r="HI82" s="238"/>
      <c r="HJ82" s="238"/>
      <c r="HK82" s="238"/>
    </row>
    <row r="83" spans="1:219" s="340" customFormat="1" ht="23.25" hidden="1" thickBot="1">
      <c r="A83" s="310">
        <f t="shared" si="49"/>
        <v>69</v>
      </c>
      <c r="B83" s="311">
        <v>43558</v>
      </c>
      <c r="C83" s="311">
        <v>44287</v>
      </c>
      <c r="D83" s="312" t="s">
        <v>177</v>
      </c>
      <c r="E83" s="313">
        <v>0.7</v>
      </c>
      <c r="F83" s="314">
        <v>6</v>
      </c>
      <c r="G83" s="315" t="s">
        <v>178</v>
      </c>
      <c r="H83" s="316" t="s">
        <v>179</v>
      </c>
      <c r="I83" s="317">
        <v>70</v>
      </c>
      <c r="J83" s="318" t="s">
        <v>124</v>
      </c>
      <c r="K83" s="316" t="s">
        <v>180</v>
      </c>
      <c r="L83" s="319" t="s">
        <v>181</v>
      </c>
      <c r="M83" s="320">
        <v>300</v>
      </c>
      <c r="N83" s="320">
        <f t="shared" si="38"/>
        <v>50</v>
      </c>
      <c r="O83" s="321">
        <v>1</v>
      </c>
      <c r="P83" s="322">
        <v>184812</v>
      </c>
      <c r="Q83" s="323">
        <f t="shared" si="34"/>
        <v>616.04</v>
      </c>
      <c r="R83" s="324">
        <f t="shared" si="50"/>
        <v>43558</v>
      </c>
      <c r="S83" s="325">
        <v>228</v>
      </c>
      <c r="T83" s="325">
        <v>228</v>
      </c>
      <c r="U83" s="326">
        <f t="shared" si="51"/>
        <v>228</v>
      </c>
      <c r="V83" s="327">
        <v>69</v>
      </c>
      <c r="W83" s="328" t="str">
        <f t="shared" si="42"/>
        <v>01/GLOBAL/19-20 /03.04.19</v>
      </c>
      <c r="X83" s="329" t="str">
        <f t="shared" si="52"/>
        <v>2005120/05.03.19</v>
      </c>
      <c r="Y83" s="330">
        <f t="shared" si="40"/>
        <v>43558</v>
      </c>
      <c r="Z83" s="330">
        <f t="shared" si="40"/>
        <v>44287</v>
      </c>
      <c r="AA83" s="331"/>
      <c r="AB83" s="331">
        <f t="shared" si="53"/>
        <v>0</v>
      </c>
      <c r="AC83" s="332" t="str">
        <f t="shared" si="41"/>
        <v>Beluga Vodka 6/700ml</v>
      </c>
      <c r="AD83" s="333">
        <f t="shared" si="41"/>
        <v>70</v>
      </c>
      <c r="AE83" s="334">
        <f t="shared" si="54"/>
        <v>616.04</v>
      </c>
      <c r="AF83" s="335" t="str">
        <f t="shared" si="55"/>
        <v>2208 5013</v>
      </c>
      <c r="AG83" s="336">
        <f t="shared" si="43"/>
        <v>0</v>
      </c>
      <c r="AH83" s="337">
        <f>IF(O83=1,($A$1),IF(O83=2,($A$2)))</f>
        <v>0.5</v>
      </c>
      <c r="AI83" s="336">
        <f>AH83*AG83</f>
        <v>0</v>
      </c>
      <c r="AJ83" s="337">
        <v>1</v>
      </c>
      <c r="AK83" s="336">
        <f>AG83*AJ83</f>
        <v>0</v>
      </c>
      <c r="AL83" s="336">
        <v>0</v>
      </c>
      <c r="AM83" s="336"/>
      <c r="AN83" s="336">
        <f>AI83+AK83+AL83+AM83</f>
        <v>0</v>
      </c>
      <c r="AO83" s="336">
        <f t="shared" si="44"/>
        <v>640</v>
      </c>
      <c r="AP83" s="336">
        <f t="shared" si="59"/>
        <v>0</v>
      </c>
      <c r="AQ83" s="336">
        <f t="shared" si="60"/>
        <v>0</v>
      </c>
      <c r="AR83" s="338">
        <f t="shared" si="47"/>
        <v>44287</v>
      </c>
      <c r="AS83" s="324">
        <f>Y83+89</f>
        <v>43647</v>
      </c>
      <c r="AT83" s="339">
        <f t="shared" si="45"/>
        <v>140457.12</v>
      </c>
      <c r="AU83" s="339">
        <f t="shared" si="46"/>
        <v>210685.68</v>
      </c>
      <c r="AV83" s="339">
        <f t="shared" si="62"/>
        <v>0</v>
      </c>
      <c r="AW83" s="318" t="str">
        <f t="shared" si="63"/>
        <v>6x70 CL</v>
      </c>
      <c r="AX83" s="318"/>
      <c r="AY83" s="339">
        <v>0.75</v>
      </c>
      <c r="AZ83" s="339">
        <f t="shared" si="64"/>
        <v>0</v>
      </c>
      <c r="CR83" s="321"/>
      <c r="CS83" s="338">
        <f t="shared" si="39"/>
        <v>43558</v>
      </c>
      <c r="CT83" s="338">
        <f t="shared" si="39"/>
        <v>44287</v>
      </c>
      <c r="CU83" s="321" t="str">
        <f t="shared" si="39"/>
        <v>2005120/05.03.19</v>
      </c>
      <c r="CV83" s="321" t="str">
        <f t="shared" si="65"/>
        <v>Beluga Vodka 6/700ml</v>
      </c>
      <c r="CW83" s="321" t="str">
        <f t="shared" si="66"/>
        <v>6x70 CL</v>
      </c>
      <c r="CX83" s="325">
        <f t="shared" si="48"/>
        <v>300</v>
      </c>
      <c r="CY83" s="325">
        <v>240</v>
      </c>
      <c r="CZ83" s="325">
        <v>240</v>
      </c>
      <c r="DA83" s="325"/>
      <c r="DB83" s="325"/>
      <c r="DC83" s="325"/>
      <c r="DD83" s="325"/>
      <c r="DE83" s="325"/>
      <c r="DF83" s="325"/>
      <c r="DG83" s="325"/>
      <c r="DH83" s="325"/>
      <c r="DI83" s="325"/>
      <c r="DJ83" s="325"/>
      <c r="DK83" s="325"/>
      <c r="DL83" s="325"/>
      <c r="DM83" s="325"/>
      <c r="DN83" s="325"/>
      <c r="DO83" s="325"/>
      <c r="DP83" s="325"/>
      <c r="DQ83" s="325"/>
      <c r="DR83" s="325"/>
      <c r="DS83" s="325"/>
      <c r="DT83" s="325"/>
      <c r="DU83" s="325"/>
      <c r="DV83" s="325"/>
      <c r="DW83" s="325"/>
      <c r="DX83" s="325"/>
      <c r="DY83" s="325"/>
      <c r="DZ83" s="325"/>
      <c r="EA83" s="314"/>
      <c r="EB83" s="314"/>
      <c r="EC83" s="314"/>
      <c r="ED83" s="314"/>
      <c r="EE83" s="314"/>
      <c r="EF83" s="314"/>
      <c r="EG83" s="314"/>
      <c r="EH83" s="314"/>
      <c r="EI83" s="314"/>
      <c r="EJ83" s="314"/>
      <c r="EK83" s="314"/>
      <c r="EL83" s="314"/>
      <c r="EM83" s="314"/>
      <c r="EN83" s="314"/>
      <c r="EO83" s="314"/>
      <c r="EP83" s="314"/>
      <c r="EQ83" s="314"/>
      <c r="ER83" s="314"/>
      <c r="ES83" s="314"/>
      <c r="ET83" s="314"/>
      <c r="EU83" s="314"/>
      <c r="EV83" s="314"/>
      <c r="EW83" s="314"/>
      <c r="EX83" s="314"/>
      <c r="EY83" s="314"/>
      <c r="EZ83" s="314"/>
      <c r="FA83" s="314"/>
      <c r="FB83" s="314"/>
      <c r="FC83" s="314"/>
      <c r="FD83" s="314"/>
      <c r="FE83" s="314"/>
      <c r="FF83" s="314"/>
      <c r="FG83" s="314"/>
      <c r="FH83" s="314"/>
      <c r="FI83" s="314"/>
      <c r="FJ83" s="314"/>
      <c r="FK83" s="314"/>
      <c r="FL83" s="314"/>
      <c r="FM83" s="314"/>
      <c r="FN83" s="314"/>
      <c r="FO83" s="314"/>
      <c r="FP83" s="314"/>
      <c r="FQ83" s="314"/>
      <c r="FR83" s="314"/>
      <c r="FS83" s="314"/>
      <c r="FT83" s="314"/>
      <c r="FU83" s="314"/>
      <c r="FV83" s="314"/>
      <c r="FW83" s="314"/>
      <c r="FX83" s="314"/>
      <c r="FY83" s="314"/>
      <c r="FZ83" s="314"/>
      <c r="GA83" s="314"/>
      <c r="GB83" s="314"/>
      <c r="GC83" s="314"/>
      <c r="GD83" s="314"/>
      <c r="GE83" s="314"/>
      <c r="GF83" s="314"/>
      <c r="GG83" s="314"/>
      <c r="GH83" s="314"/>
      <c r="GI83" s="314"/>
      <c r="GJ83" s="314"/>
      <c r="GK83" s="314"/>
      <c r="GL83" s="314"/>
      <c r="GM83" s="314"/>
      <c r="GN83" s="314"/>
      <c r="GO83" s="314"/>
      <c r="GP83" s="314"/>
      <c r="GQ83" s="314"/>
      <c r="GR83" s="314"/>
      <c r="GS83" s="314"/>
      <c r="GT83" s="314"/>
      <c r="GU83" s="314"/>
      <c r="GV83" s="314"/>
      <c r="GW83" s="314"/>
      <c r="GX83" s="314"/>
      <c r="GY83" s="314"/>
      <c r="GZ83" s="314"/>
      <c r="HA83" s="314"/>
      <c r="HB83" s="314"/>
      <c r="HC83" s="314"/>
      <c r="HD83" s="314"/>
      <c r="HE83" s="314"/>
      <c r="HF83" s="314"/>
      <c r="HG83" s="314"/>
      <c r="HH83" s="314"/>
      <c r="HI83" s="314"/>
      <c r="HJ83" s="314"/>
      <c r="HK83" s="314"/>
    </row>
    <row r="84" spans="1:219" s="373" customFormat="1" ht="22.5" hidden="1" customHeight="1">
      <c r="A84" s="341">
        <f t="shared" si="49"/>
        <v>70</v>
      </c>
      <c r="B84" s="342">
        <v>43558</v>
      </c>
      <c r="C84" s="342">
        <v>44287</v>
      </c>
      <c r="D84" s="343" t="s">
        <v>182</v>
      </c>
      <c r="E84" s="344">
        <v>0.75</v>
      </c>
      <c r="F84" s="345">
        <v>12</v>
      </c>
      <c r="G84" s="346" t="s">
        <v>183</v>
      </c>
      <c r="H84" s="347" t="s">
        <v>184</v>
      </c>
      <c r="I84" s="348">
        <v>75</v>
      </c>
      <c r="J84" s="172" t="s">
        <v>128</v>
      </c>
      <c r="K84" s="347" t="s">
        <v>180</v>
      </c>
      <c r="L84" s="349" t="s">
        <v>185</v>
      </c>
      <c r="M84" s="350">
        <v>900</v>
      </c>
      <c r="N84" s="350">
        <f t="shared" si="38"/>
        <v>75</v>
      </c>
      <c r="O84" s="351">
        <v>1</v>
      </c>
      <c r="P84" s="352">
        <v>315761</v>
      </c>
      <c r="Q84" s="353">
        <f t="shared" si="34"/>
        <v>350.84555555555556</v>
      </c>
      <c r="R84" s="354">
        <f t="shared" si="50"/>
        <v>43558</v>
      </c>
      <c r="S84" s="355">
        <v>708</v>
      </c>
      <c r="T84" s="355">
        <v>468</v>
      </c>
      <c r="U84" s="356">
        <f t="shared" si="51"/>
        <v>468</v>
      </c>
      <c r="V84" s="357">
        <v>70</v>
      </c>
      <c r="W84" s="358" t="str">
        <f t="shared" si="42"/>
        <v>02/GLOBAL/19-20 /03.04.19</v>
      </c>
      <c r="X84" s="359" t="str">
        <f t="shared" si="52"/>
        <v>2005121/05.03.19</v>
      </c>
      <c r="Y84" s="360">
        <f t="shared" si="40"/>
        <v>43558</v>
      </c>
      <c r="Z84" s="360">
        <f t="shared" si="40"/>
        <v>44287</v>
      </c>
      <c r="AA84" s="361"/>
      <c r="AB84" s="361">
        <f t="shared" si="53"/>
        <v>0</v>
      </c>
      <c r="AC84" s="362" t="str">
        <f t="shared" si="41"/>
        <v>Jose Cuvreo Silver Tequila 12/750 ml</v>
      </c>
      <c r="AD84" s="363">
        <f t="shared" si="41"/>
        <v>75</v>
      </c>
      <c r="AE84" s="364">
        <f t="shared" si="54"/>
        <v>350.84555555555556</v>
      </c>
      <c r="AF84" s="365" t="str">
        <f t="shared" si="55"/>
        <v>2208 9011</v>
      </c>
      <c r="AG84" s="366">
        <f t="shared" si="43"/>
        <v>0</v>
      </c>
      <c r="AH84" s="367">
        <f t="shared" si="56"/>
        <v>0.5</v>
      </c>
      <c r="AI84" s="366">
        <f t="shared" si="57"/>
        <v>0</v>
      </c>
      <c r="AJ84" s="367">
        <v>1</v>
      </c>
      <c r="AK84" s="366">
        <f t="shared" ref="AK84:AK90" si="67">AG84*AJ84</f>
        <v>0</v>
      </c>
      <c r="AL84" s="366">
        <v>0</v>
      </c>
      <c r="AM84" s="366"/>
      <c r="AN84" s="366">
        <f t="shared" si="58"/>
        <v>0</v>
      </c>
      <c r="AO84" s="366">
        <f t="shared" si="44"/>
        <v>640</v>
      </c>
      <c r="AP84" s="368">
        <f t="shared" si="59"/>
        <v>0</v>
      </c>
      <c r="AQ84" s="366">
        <f t="shared" si="60"/>
        <v>0</v>
      </c>
      <c r="AR84" s="369">
        <f t="shared" si="47"/>
        <v>44287</v>
      </c>
      <c r="AS84" s="370">
        <f t="shared" si="61"/>
        <v>43647</v>
      </c>
      <c r="AT84" s="371">
        <f t="shared" si="45"/>
        <v>164195.72</v>
      </c>
      <c r="AU84" s="371">
        <f t="shared" si="46"/>
        <v>246293.58000000002</v>
      </c>
      <c r="AV84" s="371">
        <f t="shared" si="62"/>
        <v>0</v>
      </c>
      <c r="AW84" s="372" t="str">
        <f t="shared" si="63"/>
        <v>12x75 CL</v>
      </c>
      <c r="AX84" s="372"/>
      <c r="AY84" s="371">
        <v>0.75</v>
      </c>
      <c r="AZ84" s="371">
        <f t="shared" si="64"/>
        <v>0</v>
      </c>
      <c r="CR84" s="374"/>
      <c r="CS84" s="369">
        <f t="shared" si="39"/>
        <v>43558</v>
      </c>
      <c r="CT84" s="369">
        <f t="shared" si="39"/>
        <v>44287</v>
      </c>
      <c r="CU84" s="374" t="str">
        <f t="shared" si="39"/>
        <v>2005121/05.03.19</v>
      </c>
      <c r="CV84" s="374" t="str">
        <f t="shared" si="65"/>
        <v>Jose Cuvreo Silver Tequila 12/750 ml</v>
      </c>
      <c r="CW84" s="374" t="str">
        <f t="shared" si="66"/>
        <v>12x75 CL</v>
      </c>
      <c r="CX84" s="355">
        <f t="shared" si="48"/>
        <v>900</v>
      </c>
      <c r="CY84" s="355">
        <v>720</v>
      </c>
      <c r="CZ84" s="355">
        <v>720</v>
      </c>
      <c r="DA84" s="355"/>
      <c r="DB84" s="355"/>
      <c r="DC84" s="355"/>
      <c r="DD84" s="355"/>
      <c r="DE84" s="355"/>
      <c r="DF84" s="355"/>
      <c r="DG84" s="355"/>
      <c r="DH84" s="355"/>
      <c r="DI84" s="355"/>
      <c r="DJ84" s="355"/>
      <c r="DK84" s="355"/>
      <c r="DL84" s="355"/>
      <c r="DM84" s="355"/>
      <c r="DN84" s="355"/>
      <c r="DO84" s="355"/>
      <c r="DP84" s="355"/>
      <c r="DQ84" s="355"/>
      <c r="DR84" s="355"/>
      <c r="DS84" s="355"/>
      <c r="DT84" s="355"/>
      <c r="DU84" s="355"/>
      <c r="DV84" s="355"/>
      <c r="DW84" s="355"/>
      <c r="DX84" s="355"/>
      <c r="DY84" s="355"/>
      <c r="DZ84" s="355"/>
      <c r="EA84" s="375"/>
      <c r="EB84" s="375"/>
      <c r="EC84" s="375"/>
      <c r="ED84" s="375"/>
      <c r="EE84" s="375"/>
      <c r="EF84" s="375"/>
      <c r="EG84" s="375"/>
      <c r="EH84" s="375"/>
      <c r="EI84" s="375"/>
      <c r="EJ84" s="375"/>
      <c r="EK84" s="375"/>
      <c r="EL84" s="375"/>
      <c r="EM84" s="375"/>
      <c r="EN84" s="375"/>
      <c r="EO84" s="375"/>
      <c r="EP84" s="375"/>
      <c r="EQ84" s="375"/>
      <c r="ER84" s="375"/>
      <c r="ES84" s="375"/>
      <c r="ET84" s="375"/>
      <c r="EU84" s="375"/>
      <c r="EV84" s="375"/>
      <c r="EW84" s="375"/>
      <c r="EX84" s="375"/>
      <c r="EY84" s="375"/>
      <c r="EZ84" s="375"/>
      <c r="FA84" s="375"/>
      <c r="FB84" s="375"/>
      <c r="FC84" s="375"/>
      <c r="FD84" s="375"/>
      <c r="FE84" s="375"/>
      <c r="FF84" s="375"/>
      <c r="FG84" s="375"/>
      <c r="FH84" s="375"/>
      <c r="FI84" s="375"/>
      <c r="FJ84" s="375"/>
      <c r="FK84" s="375"/>
      <c r="FL84" s="375"/>
      <c r="FM84" s="375"/>
      <c r="FN84" s="375"/>
      <c r="FO84" s="375"/>
      <c r="FP84" s="375"/>
      <c r="FQ84" s="375"/>
      <c r="FR84" s="375"/>
      <c r="FS84" s="375"/>
      <c r="FT84" s="375"/>
      <c r="FU84" s="375"/>
      <c r="FV84" s="375"/>
      <c r="FW84" s="375"/>
      <c r="FX84" s="375"/>
      <c r="FY84" s="375"/>
      <c r="FZ84" s="375"/>
      <c r="GA84" s="375"/>
      <c r="GB84" s="375"/>
      <c r="GC84" s="375"/>
      <c r="GD84" s="375"/>
      <c r="GE84" s="375"/>
      <c r="GF84" s="375"/>
      <c r="GG84" s="375"/>
      <c r="GH84" s="375"/>
      <c r="GI84" s="375"/>
      <c r="GJ84" s="375"/>
      <c r="GK84" s="375"/>
      <c r="GL84" s="375"/>
      <c r="GM84" s="375"/>
      <c r="GN84" s="375"/>
      <c r="GO84" s="375"/>
      <c r="GP84" s="375"/>
      <c r="GQ84" s="375"/>
      <c r="GR84" s="375"/>
      <c r="GS84" s="375"/>
      <c r="GT84" s="375"/>
      <c r="GU84" s="375"/>
      <c r="GV84" s="375"/>
      <c r="GW84" s="375"/>
      <c r="GX84" s="375"/>
      <c r="GY84" s="375"/>
      <c r="GZ84" s="375"/>
      <c r="HA84" s="375"/>
      <c r="HB84" s="375"/>
      <c r="HC84" s="375"/>
      <c r="HD84" s="375"/>
      <c r="HE84" s="375"/>
      <c r="HF84" s="375"/>
      <c r="HG84" s="375"/>
      <c r="HH84" s="375"/>
      <c r="HI84" s="375"/>
      <c r="HJ84" s="375"/>
      <c r="HK84" s="375"/>
    </row>
    <row r="85" spans="1:219" s="373" customFormat="1" ht="22.5" hidden="1" customHeight="1" thickBot="1">
      <c r="A85" s="341">
        <f t="shared" si="49"/>
        <v>71</v>
      </c>
      <c r="B85" s="342">
        <v>43558</v>
      </c>
      <c r="C85" s="342">
        <v>44287</v>
      </c>
      <c r="D85" s="343" t="s">
        <v>182</v>
      </c>
      <c r="E85" s="344">
        <v>0.75</v>
      </c>
      <c r="F85" s="345">
        <v>12</v>
      </c>
      <c r="G85" s="346" t="s">
        <v>183</v>
      </c>
      <c r="H85" s="347" t="s">
        <v>186</v>
      </c>
      <c r="I85" s="348">
        <v>75</v>
      </c>
      <c r="J85" s="172" t="s">
        <v>128</v>
      </c>
      <c r="K85" s="347" t="s">
        <v>180</v>
      </c>
      <c r="L85" s="349" t="s">
        <v>185</v>
      </c>
      <c r="M85" s="350">
        <v>300</v>
      </c>
      <c r="N85" s="350">
        <f t="shared" si="38"/>
        <v>25</v>
      </c>
      <c r="O85" s="351">
        <v>1</v>
      </c>
      <c r="P85" s="352">
        <v>105254</v>
      </c>
      <c r="Q85" s="353">
        <f t="shared" si="34"/>
        <v>350.84666666666669</v>
      </c>
      <c r="R85" s="354">
        <f t="shared" si="50"/>
        <v>43558</v>
      </c>
      <c r="S85" s="355">
        <v>48</v>
      </c>
      <c r="T85" s="355"/>
      <c r="U85" s="356">
        <f t="shared" si="51"/>
        <v>0</v>
      </c>
      <c r="V85" s="376">
        <v>71</v>
      </c>
      <c r="W85" s="377" t="str">
        <f t="shared" si="42"/>
        <v>02/GLOBAL/19-20 /03.04.19</v>
      </c>
      <c r="X85" s="378" t="str">
        <f t="shared" si="52"/>
        <v>2005121/05.03.19</v>
      </c>
      <c r="Y85" s="379">
        <f t="shared" si="40"/>
        <v>43558</v>
      </c>
      <c r="Z85" s="379">
        <f t="shared" si="40"/>
        <v>44287</v>
      </c>
      <c r="AA85" s="380"/>
      <c r="AB85" s="380">
        <f t="shared" si="53"/>
        <v>0</v>
      </c>
      <c r="AC85" s="381" t="str">
        <f t="shared" si="41"/>
        <v>Jose Cuvreo Reposado Tequila 12/750 ml</v>
      </c>
      <c r="AD85" s="382">
        <f t="shared" si="41"/>
        <v>75</v>
      </c>
      <c r="AE85" s="383">
        <f t="shared" si="54"/>
        <v>350.84666666666669</v>
      </c>
      <c r="AF85" s="384" t="str">
        <f t="shared" si="55"/>
        <v>2208 9011</v>
      </c>
      <c r="AG85" s="385">
        <f t="shared" si="43"/>
        <v>0</v>
      </c>
      <c r="AH85" s="386">
        <f t="shared" si="56"/>
        <v>0.5</v>
      </c>
      <c r="AI85" s="385">
        <f t="shared" si="57"/>
        <v>0</v>
      </c>
      <c r="AJ85" s="367">
        <v>1</v>
      </c>
      <c r="AK85" s="366">
        <f t="shared" si="67"/>
        <v>0</v>
      </c>
      <c r="AL85" s="385">
        <v>0</v>
      </c>
      <c r="AM85" s="385"/>
      <c r="AN85" s="385">
        <f t="shared" si="58"/>
        <v>0</v>
      </c>
      <c r="AO85" s="385">
        <f t="shared" si="44"/>
        <v>640</v>
      </c>
      <c r="AP85" s="385">
        <f t="shared" si="59"/>
        <v>0</v>
      </c>
      <c r="AQ85" s="385">
        <f t="shared" si="60"/>
        <v>0</v>
      </c>
      <c r="AR85" s="369">
        <f t="shared" si="47"/>
        <v>44287</v>
      </c>
      <c r="AS85" s="370">
        <f t="shared" si="61"/>
        <v>43647</v>
      </c>
      <c r="AT85" s="371">
        <f t="shared" si="45"/>
        <v>0</v>
      </c>
      <c r="AU85" s="371">
        <f t="shared" si="46"/>
        <v>0</v>
      </c>
      <c r="AV85" s="371">
        <f t="shared" si="62"/>
        <v>0</v>
      </c>
      <c r="AW85" s="372" t="str">
        <f t="shared" si="63"/>
        <v>12x75 CL</v>
      </c>
      <c r="AX85" s="372"/>
      <c r="AY85" s="371">
        <v>0.75</v>
      </c>
      <c r="AZ85" s="371">
        <f t="shared" si="64"/>
        <v>0</v>
      </c>
      <c r="CR85" s="374"/>
      <c r="CS85" s="369">
        <f t="shared" si="39"/>
        <v>43558</v>
      </c>
      <c r="CT85" s="369">
        <f t="shared" si="39"/>
        <v>44287</v>
      </c>
      <c r="CU85" s="374" t="str">
        <f t="shared" si="39"/>
        <v>2005121/05.03.19</v>
      </c>
      <c r="CV85" s="374" t="str">
        <f t="shared" si="65"/>
        <v>Jose Cuvreo Reposado Tequila 12/750 ml</v>
      </c>
      <c r="CW85" s="374" t="str">
        <f t="shared" si="66"/>
        <v>12x75 CL</v>
      </c>
      <c r="CX85" s="355">
        <f t="shared" si="48"/>
        <v>300</v>
      </c>
      <c r="CY85" s="355">
        <v>60</v>
      </c>
      <c r="CZ85" s="355">
        <v>60</v>
      </c>
      <c r="DA85" s="355"/>
      <c r="DB85" s="355"/>
      <c r="DC85" s="355"/>
      <c r="DD85" s="355"/>
      <c r="DE85" s="355"/>
      <c r="DF85" s="355"/>
      <c r="DG85" s="355"/>
      <c r="DH85" s="355"/>
      <c r="DI85" s="355"/>
      <c r="DJ85" s="355"/>
      <c r="DK85" s="355"/>
      <c r="DL85" s="355"/>
      <c r="DM85" s="355"/>
      <c r="DN85" s="355"/>
      <c r="DO85" s="355"/>
      <c r="DP85" s="355"/>
      <c r="DQ85" s="355"/>
      <c r="DR85" s="355"/>
      <c r="DS85" s="355"/>
      <c r="DT85" s="355"/>
      <c r="DU85" s="355"/>
      <c r="DV85" s="355"/>
      <c r="DW85" s="355"/>
      <c r="DX85" s="355"/>
      <c r="DY85" s="355"/>
      <c r="DZ85" s="355"/>
      <c r="EA85" s="375"/>
      <c r="EB85" s="375"/>
      <c r="EC85" s="375"/>
      <c r="ED85" s="375"/>
      <c r="EE85" s="375"/>
      <c r="EF85" s="375"/>
      <c r="EG85" s="375"/>
      <c r="EH85" s="375"/>
      <c r="EI85" s="375"/>
      <c r="EJ85" s="375"/>
      <c r="EK85" s="375"/>
      <c r="EL85" s="375"/>
      <c r="EM85" s="375"/>
      <c r="EN85" s="375"/>
      <c r="EO85" s="375"/>
      <c r="EP85" s="375"/>
      <c r="EQ85" s="375"/>
      <c r="ER85" s="375"/>
      <c r="ES85" s="375"/>
      <c r="ET85" s="375"/>
      <c r="EU85" s="375"/>
      <c r="EV85" s="375"/>
      <c r="EW85" s="375"/>
      <c r="EX85" s="375"/>
      <c r="EY85" s="375"/>
      <c r="EZ85" s="375"/>
      <c r="FA85" s="375"/>
      <c r="FB85" s="375"/>
      <c r="FC85" s="375"/>
      <c r="FD85" s="375"/>
      <c r="FE85" s="375"/>
      <c r="FF85" s="375"/>
      <c r="FG85" s="375"/>
      <c r="FH85" s="375"/>
      <c r="FI85" s="375"/>
      <c r="FJ85" s="375"/>
      <c r="FK85" s="375"/>
      <c r="FL85" s="375"/>
      <c r="FM85" s="375"/>
      <c r="FN85" s="375"/>
      <c r="FO85" s="375"/>
      <c r="FP85" s="375"/>
      <c r="FQ85" s="375"/>
      <c r="FR85" s="375"/>
      <c r="FS85" s="375"/>
      <c r="FT85" s="375"/>
      <c r="FU85" s="375"/>
      <c r="FV85" s="375"/>
      <c r="FW85" s="375"/>
      <c r="FX85" s="375"/>
      <c r="FY85" s="375"/>
      <c r="FZ85" s="375"/>
      <c r="GA85" s="375"/>
      <c r="GB85" s="375"/>
      <c r="GC85" s="375"/>
      <c r="GD85" s="375"/>
      <c r="GE85" s="375"/>
      <c r="GF85" s="375"/>
      <c r="GG85" s="375"/>
      <c r="GH85" s="375"/>
      <c r="GI85" s="375"/>
      <c r="GJ85" s="375"/>
      <c r="GK85" s="375"/>
      <c r="GL85" s="375"/>
      <c r="GM85" s="375"/>
      <c r="GN85" s="375"/>
      <c r="GO85" s="375"/>
      <c r="GP85" s="375"/>
      <c r="GQ85" s="375"/>
      <c r="GR85" s="375"/>
      <c r="GS85" s="375"/>
      <c r="GT85" s="375"/>
      <c r="GU85" s="375"/>
      <c r="GV85" s="375"/>
      <c r="GW85" s="375"/>
      <c r="GX85" s="375"/>
      <c r="GY85" s="375"/>
      <c r="GZ85" s="375"/>
      <c r="HA85" s="375"/>
      <c r="HB85" s="375"/>
      <c r="HC85" s="375"/>
      <c r="HD85" s="375"/>
      <c r="HE85" s="375"/>
      <c r="HF85" s="375"/>
      <c r="HG85" s="375"/>
      <c r="HH85" s="375"/>
      <c r="HI85" s="375"/>
      <c r="HJ85" s="375"/>
      <c r="HK85" s="375"/>
    </row>
    <row r="86" spans="1:219" s="340" customFormat="1" ht="22.5" customHeight="1" thickBot="1">
      <c r="A86" s="310">
        <f t="shared" si="49"/>
        <v>72</v>
      </c>
      <c r="B86" s="311">
        <v>43558</v>
      </c>
      <c r="C86" s="311">
        <v>44287</v>
      </c>
      <c r="D86" s="312" t="s">
        <v>182</v>
      </c>
      <c r="E86" s="313">
        <v>0.7</v>
      </c>
      <c r="F86" s="314">
        <v>6</v>
      </c>
      <c r="G86" s="315" t="s">
        <v>187</v>
      </c>
      <c r="H86" s="316" t="s">
        <v>138</v>
      </c>
      <c r="I86" s="317">
        <v>70</v>
      </c>
      <c r="J86" s="318" t="s">
        <v>124</v>
      </c>
      <c r="K86" s="316" t="s">
        <v>180</v>
      </c>
      <c r="L86" s="319" t="s">
        <v>185</v>
      </c>
      <c r="M86" s="320">
        <v>2100</v>
      </c>
      <c r="N86" s="320">
        <f t="shared" si="38"/>
        <v>350</v>
      </c>
      <c r="O86" s="321">
        <v>1</v>
      </c>
      <c r="P86" s="322">
        <v>675203</v>
      </c>
      <c r="Q86" s="323">
        <f t="shared" si="34"/>
        <v>321.52523809523808</v>
      </c>
      <c r="R86" s="324">
        <f t="shared" si="50"/>
        <v>43558</v>
      </c>
      <c r="S86" s="325">
        <v>1560</v>
      </c>
      <c r="T86" s="325">
        <v>1500</v>
      </c>
      <c r="U86" s="387">
        <f t="shared" si="51"/>
        <v>198</v>
      </c>
      <c r="V86" s="388">
        <v>72</v>
      </c>
      <c r="W86" s="389" t="str">
        <f t="shared" si="42"/>
        <v>02/GLOBAL/19-20 /03.04.19</v>
      </c>
      <c r="X86" s="390" t="str">
        <f t="shared" si="52"/>
        <v>2005121/05.03.19</v>
      </c>
      <c r="Y86" s="391">
        <f t="shared" si="40"/>
        <v>43558</v>
      </c>
      <c r="Z86" s="391">
        <f t="shared" si="40"/>
        <v>44287</v>
      </c>
      <c r="AA86" s="392">
        <v>1302</v>
      </c>
      <c r="AB86" s="392">
        <f t="shared" si="53"/>
        <v>217</v>
      </c>
      <c r="AC86" s="393" t="str">
        <f t="shared" si="41"/>
        <v>Jagermiester Liquor 6/700 ml</v>
      </c>
      <c r="AD86" s="394">
        <f t="shared" si="41"/>
        <v>70</v>
      </c>
      <c r="AE86" s="395">
        <f t="shared" si="54"/>
        <v>321.52523809523808</v>
      </c>
      <c r="AF86" s="396" t="str">
        <f t="shared" si="55"/>
        <v>2208 3012</v>
      </c>
      <c r="AG86" s="397">
        <f t="shared" si="43"/>
        <v>418625.86</v>
      </c>
      <c r="AH86" s="398">
        <f t="shared" si="56"/>
        <v>0.5</v>
      </c>
      <c r="AI86" s="397">
        <f t="shared" si="57"/>
        <v>209312.93</v>
      </c>
      <c r="AJ86" s="337">
        <v>1</v>
      </c>
      <c r="AK86" s="336">
        <f t="shared" si="67"/>
        <v>418625.86</v>
      </c>
      <c r="AL86" s="397">
        <v>0</v>
      </c>
      <c r="AM86" s="397"/>
      <c r="AN86" s="397">
        <f t="shared" si="58"/>
        <v>627938.79</v>
      </c>
      <c r="AO86" s="397">
        <f t="shared" si="44"/>
        <v>640</v>
      </c>
      <c r="AP86" s="397">
        <f t="shared" si="59"/>
        <v>165156.5036712329</v>
      </c>
      <c r="AQ86" s="399">
        <f t="shared" si="60"/>
        <v>793095.29367123288</v>
      </c>
      <c r="AR86" s="400">
        <f t="shared" si="47"/>
        <v>44287</v>
      </c>
      <c r="AS86" s="324">
        <f t="shared" si="61"/>
        <v>43647</v>
      </c>
      <c r="AT86" s="339">
        <f t="shared" si="45"/>
        <v>482287.8571428571</v>
      </c>
      <c r="AU86" s="339">
        <f t="shared" si="46"/>
        <v>723431.78571428568</v>
      </c>
      <c r="AV86" s="339">
        <f t="shared" si="62"/>
        <v>911.4</v>
      </c>
      <c r="AW86" s="318" t="str">
        <f t="shared" si="63"/>
        <v>6x70 CL</v>
      </c>
      <c r="AX86" s="318"/>
      <c r="AY86" s="339">
        <v>0.75</v>
      </c>
      <c r="AZ86" s="339">
        <f t="shared" si="64"/>
        <v>683.55</v>
      </c>
      <c r="CR86" s="321"/>
      <c r="CS86" s="338">
        <f t="shared" si="39"/>
        <v>43558</v>
      </c>
      <c r="CT86" s="338">
        <f t="shared" si="39"/>
        <v>44287</v>
      </c>
      <c r="CU86" s="321" t="str">
        <f t="shared" si="39"/>
        <v>2005121/05.03.19</v>
      </c>
      <c r="CV86" s="321" t="str">
        <f t="shared" si="65"/>
        <v>Jagermiester Liquor 6/700 ml</v>
      </c>
      <c r="CW86" s="321" t="str">
        <f t="shared" si="66"/>
        <v>6x70 CL</v>
      </c>
      <c r="CX86" s="325">
        <f t="shared" si="48"/>
        <v>2100</v>
      </c>
      <c r="CY86" s="325">
        <v>1620</v>
      </c>
      <c r="CZ86" s="325">
        <v>1620</v>
      </c>
      <c r="DA86" s="325"/>
      <c r="DB86" s="325"/>
      <c r="DC86" s="325"/>
      <c r="DD86" s="325"/>
      <c r="DE86" s="325"/>
      <c r="DF86" s="325"/>
      <c r="DG86" s="325"/>
      <c r="DH86" s="325"/>
      <c r="DI86" s="325"/>
      <c r="DJ86" s="325"/>
      <c r="DK86" s="325"/>
      <c r="DL86" s="325"/>
      <c r="DM86" s="325"/>
      <c r="DN86" s="325"/>
      <c r="DO86" s="325"/>
      <c r="DP86" s="325"/>
      <c r="DQ86" s="325"/>
      <c r="DR86" s="325"/>
      <c r="DS86" s="325"/>
      <c r="DT86" s="325"/>
      <c r="DU86" s="325"/>
      <c r="DV86" s="325"/>
      <c r="DW86" s="325"/>
      <c r="DX86" s="325"/>
      <c r="DY86" s="325"/>
      <c r="DZ86" s="325"/>
      <c r="EA86" s="314"/>
      <c r="EB86" s="314"/>
      <c r="EC86" s="314"/>
      <c r="ED86" s="314"/>
      <c r="EE86" s="314"/>
      <c r="EF86" s="314"/>
      <c r="EG86" s="314"/>
      <c r="EH86" s="314"/>
      <c r="EI86" s="314"/>
      <c r="EJ86" s="314"/>
      <c r="EK86" s="314"/>
      <c r="EL86" s="314"/>
      <c r="EM86" s="314"/>
      <c r="EN86" s="314"/>
      <c r="EO86" s="314"/>
      <c r="EP86" s="314"/>
      <c r="EQ86" s="314"/>
      <c r="ER86" s="314"/>
      <c r="ES86" s="314"/>
      <c r="ET86" s="314"/>
      <c r="EU86" s="314"/>
      <c r="EV86" s="314"/>
      <c r="EW86" s="314"/>
      <c r="EX86" s="314"/>
      <c r="EY86" s="314"/>
      <c r="EZ86" s="314"/>
      <c r="FA86" s="314"/>
      <c r="FB86" s="314"/>
      <c r="FC86" s="314"/>
      <c r="FD86" s="314"/>
      <c r="FE86" s="314"/>
      <c r="FF86" s="314"/>
      <c r="FG86" s="314"/>
      <c r="FH86" s="314"/>
      <c r="FI86" s="314"/>
      <c r="FJ86" s="314"/>
      <c r="FK86" s="314"/>
      <c r="FL86" s="314"/>
      <c r="FM86" s="314"/>
      <c r="FN86" s="314"/>
      <c r="FO86" s="314"/>
      <c r="FP86" s="314"/>
      <c r="FQ86" s="314"/>
      <c r="FR86" s="314"/>
      <c r="FS86" s="314"/>
      <c r="FT86" s="314"/>
      <c r="FU86" s="314"/>
      <c r="FV86" s="314"/>
      <c r="FW86" s="314"/>
      <c r="FX86" s="314"/>
      <c r="FY86" s="314"/>
      <c r="FZ86" s="314"/>
      <c r="GA86" s="314"/>
      <c r="GB86" s="314"/>
      <c r="GC86" s="314"/>
      <c r="GD86" s="314"/>
      <c r="GE86" s="314"/>
      <c r="GF86" s="314"/>
      <c r="GG86" s="314"/>
      <c r="GH86" s="314"/>
      <c r="GI86" s="314"/>
      <c r="GJ86" s="314"/>
      <c r="GK86" s="314"/>
      <c r="GL86" s="314"/>
      <c r="GM86" s="314"/>
      <c r="GN86" s="314"/>
      <c r="GO86" s="314"/>
      <c r="GP86" s="314"/>
      <c r="GQ86" s="314"/>
      <c r="GR86" s="314"/>
      <c r="GS86" s="314"/>
      <c r="GT86" s="314"/>
      <c r="GU86" s="314"/>
      <c r="GV86" s="314"/>
      <c r="GW86" s="314"/>
      <c r="GX86" s="314"/>
      <c r="GY86" s="314"/>
      <c r="GZ86" s="314"/>
      <c r="HA86" s="314"/>
      <c r="HB86" s="314"/>
      <c r="HC86" s="314"/>
      <c r="HD86" s="314"/>
      <c r="HE86" s="314"/>
      <c r="HF86" s="314"/>
      <c r="HG86" s="314"/>
      <c r="HH86" s="314"/>
      <c r="HI86" s="314"/>
      <c r="HJ86" s="314"/>
      <c r="HK86" s="314"/>
    </row>
    <row r="87" spans="1:219" s="373" customFormat="1" ht="22.5" hidden="1" customHeight="1">
      <c r="A87" s="341">
        <f t="shared" si="49"/>
        <v>73</v>
      </c>
      <c r="B87" s="342">
        <v>43558</v>
      </c>
      <c r="C87" s="342">
        <v>44287</v>
      </c>
      <c r="D87" s="343" t="s">
        <v>182</v>
      </c>
      <c r="E87" s="344">
        <v>0.7</v>
      </c>
      <c r="F87" s="345">
        <v>6</v>
      </c>
      <c r="G87" s="346" t="s">
        <v>187</v>
      </c>
      <c r="H87" s="347" t="s">
        <v>188</v>
      </c>
      <c r="I87" s="348">
        <v>70</v>
      </c>
      <c r="J87" s="172" t="s">
        <v>124</v>
      </c>
      <c r="K87" s="347" t="s">
        <v>180</v>
      </c>
      <c r="L87" s="349" t="s">
        <v>185</v>
      </c>
      <c r="M87" s="350">
        <v>600</v>
      </c>
      <c r="N87" s="350">
        <f t="shared" si="38"/>
        <v>100</v>
      </c>
      <c r="O87" s="351">
        <v>1</v>
      </c>
      <c r="P87" s="352">
        <v>330356</v>
      </c>
      <c r="Q87" s="353">
        <f t="shared" si="34"/>
        <v>550.59333333333336</v>
      </c>
      <c r="R87" s="354">
        <f t="shared" si="50"/>
        <v>43558</v>
      </c>
      <c r="S87" s="355">
        <v>456</v>
      </c>
      <c r="T87" s="355">
        <v>456</v>
      </c>
      <c r="U87" s="356">
        <f t="shared" si="51"/>
        <v>456</v>
      </c>
      <c r="V87" s="401">
        <v>73</v>
      </c>
      <c r="W87" s="358" t="str">
        <f t="shared" si="42"/>
        <v>02/GLOBAL/19-20 /03.04.19</v>
      </c>
      <c r="X87" s="359" t="str">
        <f t="shared" si="52"/>
        <v>2005121/05.03.19</v>
      </c>
      <c r="Y87" s="360">
        <f t="shared" si="40"/>
        <v>43558</v>
      </c>
      <c r="Z87" s="360">
        <f t="shared" si="40"/>
        <v>44287</v>
      </c>
      <c r="AA87" s="361"/>
      <c r="AB87" s="361">
        <f t="shared" si="53"/>
        <v>0</v>
      </c>
      <c r="AC87" s="362" t="str">
        <f t="shared" si="41"/>
        <v>Bushmill Black Bush 6/700 ml</v>
      </c>
      <c r="AD87" s="363">
        <f t="shared" si="41"/>
        <v>70</v>
      </c>
      <c r="AE87" s="364">
        <f t="shared" si="54"/>
        <v>550.59333333333336</v>
      </c>
      <c r="AF87" s="365" t="str">
        <f t="shared" si="55"/>
        <v>2208 3012</v>
      </c>
      <c r="AG87" s="366">
        <f t="shared" si="43"/>
        <v>0</v>
      </c>
      <c r="AH87" s="367">
        <f t="shared" si="56"/>
        <v>0.5</v>
      </c>
      <c r="AI87" s="366">
        <f t="shared" si="57"/>
        <v>0</v>
      </c>
      <c r="AJ87" s="367">
        <v>1</v>
      </c>
      <c r="AK87" s="366">
        <f t="shared" si="67"/>
        <v>0</v>
      </c>
      <c r="AL87" s="366">
        <v>0</v>
      </c>
      <c r="AM87" s="366"/>
      <c r="AN87" s="366">
        <f t="shared" si="58"/>
        <v>0</v>
      </c>
      <c r="AO87" s="366">
        <f>IF(AR87-R87-90+1&lt;=0,0,AR87-R87-90+1)</f>
        <v>640</v>
      </c>
      <c r="AP87" s="366">
        <f t="shared" si="59"/>
        <v>0</v>
      </c>
      <c r="AQ87" s="402">
        <f t="shared" si="60"/>
        <v>0</v>
      </c>
      <c r="AR87" s="369">
        <f t="shared" si="47"/>
        <v>44287</v>
      </c>
      <c r="AS87" s="370">
        <f t="shared" si="61"/>
        <v>43647</v>
      </c>
      <c r="AT87" s="371">
        <f t="shared" si="45"/>
        <v>251070.56000000003</v>
      </c>
      <c r="AU87" s="371">
        <f t="shared" si="46"/>
        <v>376605.84</v>
      </c>
      <c r="AV87" s="371">
        <f t="shared" si="62"/>
        <v>0</v>
      </c>
      <c r="AW87" s="372" t="str">
        <f t="shared" si="63"/>
        <v>6x70 CL</v>
      </c>
      <c r="AX87" s="372"/>
      <c r="AY87" s="371">
        <v>0.75</v>
      </c>
      <c r="AZ87" s="371">
        <f t="shared" si="64"/>
        <v>0</v>
      </c>
      <c r="CR87" s="374"/>
      <c r="CS87" s="369">
        <f t="shared" si="39"/>
        <v>43558</v>
      </c>
      <c r="CT87" s="369">
        <f t="shared" si="39"/>
        <v>44287</v>
      </c>
      <c r="CU87" s="374" t="str">
        <f t="shared" si="39"/>
        <v>2005121/05.03.19</v>
      </c>
      <c r="CV87" s="374" t="str">
        <f t="shared" si="65"/>
        <v>Bushmill Black Bush 6/700 ml</v>
      </c>
      <c r="CW87" s="374" t="str">
        <f t="shared" si="66"/>
        <v>6x70 CL</v>
      </c>
      <c r="CX87" s="355">
        <f t="shared" si="48"/>
        <v>600</v>
      </c>
      <c r="CY87" s="355">
        <v>468</v>
      </c>
      <c r="CZ87" s="355">
        <v>468</v>
      </c>
      <c r="DA87" s="355"/>
      <c r="DB87" s="355"/>
      <c r="DC87" s="355"/>
      <c r="DD87" s="355"/>
      <c r="DE87" s="355"/>
      <c r="DF87" s="355"/>
      <c r="DG87" s="355"/>
      <c r="DH87" s="355"/>
      <c r="DI87" s="355"/>
      <c r="DJ87" s="355"/>
      <c r="DK87" s="355"/>
      <c r="DL87" s="355"/>
      <c r="DM87" s="355"/>
      <c r="DN87" s="355"/>
      <c r="DO87" s="355"/>
      <c r="DP87" s="355"/>
      <c r="DQ87" s="355"/>
      <c r="DR87" s="355"/>
      <c r="DS87" s="355"/>
      <c r="DT87" s="355"/>
      <c r="DU87" s="355"/>
      <c r="DV87" s="355"/>
      <c r="DW87" s="355"/>
      <c r="DX87" s="355"/>
      <c r="DY87" s="355"/>
      <c r="DZ87" s="355"/>
      <c r="EA87" s="375"/>
      <c r="EB87" s="375"/>
      <c r="EC87" s="375"/>
      <c r="ED87" s="375"/>
      <c r="EE87" s="375"/>
      <c r="EF87" s="375"/>
      <c r="EG87" s="375"/>
      <c r="EH87" s="375"/>
      <c r="EI87" s="375"/>
      <c r="EJ87" s="375"/>
      <c r="EK87" s="375"/>
      <c r="EL87" s="375"/>
      <c r="EM87" s="375"/>
      <c r="EN87" s="375"/>
      <c r="EO87" s="375"/>
      <c r="EP87" s="375"/>
      <c r="EQ87" s="375"/>
      <c r="ER87" s="375"/>
      <c r="ES87" s="375"/>
      <c r="ET87" s="375"/>
      <c r="EU87" s="375"/>
      <c r="EV87" s="375"/>
      <c r="EW87" s="375"/>
      <c r="EX87" s="375"/>
      <c r="EY87" s="375"/>
      <c r="EZ87" s="375"/>
      <c r="FA87" s="375"/>
      <c r="FB87" s="375"/>
      <c r="FC87" s="375"/>
      <c r="FD87" s="375"/>
      <c r="FE87" s="375"/>
      <c r="FF87" s="375"/>
      <c r="FG87" s="375"/>
      <c r="FH87" s="375"/>
      <c r="FI87" s="375"/>
      <c r="FJ87" s="375"/>
      <c r="FK87" s="375"/>
      <c r="FL87" s="375"/>
      <c r="FM87" s="375"/>
      <c r="FN87" s="375"/>
      <c r="FO87" s="375"/>
      <c r="FP87" s="375"/>
      <c r="FQ87" s="375"/>
      <c r="FR87" s="375"/>
      <c r="FS87" s="375"/>
      <c r="FT87" s="375"/>
      <c r="FU87" s="375"/>
      <c r="FV87" s="375"/>
      <c r="FW87" s="375"/>
      <c r="FX87" s="375"/>
      <c r="FY87" s="375"/>
      <c r="FZ87" s="375"/>
      <c r="GA87" s="375"/>
      <c r="GB87" s="375"/>
      <c r="GC87" s="375"/>
      <c r="GD87" s="375"/>
      <c r="GE87" s="375"/>
      <c r="GF87" s="375"/>
      <c r="GG87" s="375"/>
      <c r="GH87" s="375"/>
      <c r="GI87" s="375"/>
      <c r="GJ87" s="375"/>
      <c r="GK87" s="375"/>
      <c r="GL87" s="375"/>
      <c r="GM87" s="375"/>
      <c r="GN87" s="375"/>
      <c r="GO87" s="375"/>
      <c r="GP87" s="375"/>
      <c r="GQ87" s="375"/>
      <c r="GR87" s="375"/>
      <c r="GS87" s="375"/>
      <c r="GT87" s="375"/>
      <c r="GU87" s="375"/>
      <c r="GV87" s="375"/>
      <c r="GW87" s="375"/>
      <c r="GX87" s="375"/>
      <c r="GY87" s="375"/>
      <c r="GZ87" s="375"/>
      <c r="HA87" s="375"/>
      <c r="HB87" s="375"/>
      <c r="HC87" s="375"/>
      <c r="HD87" s="375"/>
      <c r="HE87" s="375"/>
      <c r="HF87" s="375"/>
      <c r="HG87" s="375"/>
      <c r="HH87" s="375"/>
      <c r="HI87" s="375"/>
      <c r="HJ87" s="375"/>
      <c r="HK87" s="375"/>
    </row>
    <row r="88" spans="1:219" s="373" customFormat="1" ht="22.5" hidden="1" customHeight="1">
      <c r="A88" s="341">
        <f t="shared" si="49"/>
        <v>74</v>
      </c>
      <c r="B88" s="342">
        <v>43558</v>
      </c>
      <c r="C88" s="342">
        <v>44287</v>
      </c>
      <c r="D88" s="343" t="s">
        <v>177</v>
      </c>
      <c r="E88" s="344">
        <v>0.7</v>
      </c>
      <c r="F88" s="345">
        <v>6</v>
      </c>
      <c r="G88" s="346" t="s">
        <v>189</v>
      </c>
      <c r="H88" s="347" t="s">
        <v>190</v>
      </c>
      <c r="I88" s="348">
        <v>70</v>
      </c>
      <c r="J88" s="172" t="s">
        <v>124</v>
      </c>
      <c r="K88" s="347" t="s">
        <v>180</v>
      </c>
      <c r="L88" s="349" t="s">
        <v>181</v>
      </c>
      <c r="M88" s="350">
        <v>420</v>
      </c>
      <c r="N88" s="350">
        <f t="shared" si="38"/>
        <v>70</v>
      </c>
      <c r="O88" s="351">
        <v>1</v>
      </c>
      <c r="P88" s="352">
        <v>112693</v>
      </c>
      <c r="Q88" s="353">
        <f t="shared" si="34"/>
        <v>268.31666666666666</v>
      </c>
      <c r="R88" s="354">
        <f t="shared" si="50"/>
        <v>43558</v>
      </c>
      <c r="S88" s="355">
        <v>300</v>
      </c>
      <c r="T88" s="355">
        <v>300</v>
      </c>
      <c r="U88" s="356">
        <f t="shared" si="51"/>
        <v>300</v>
      </c>
      <c r="V88" s="357">
        <v>74</v>
      </c>
      <c r="W88" s="358" t="str">
        <f t="shared" si="42"/>
        <v>01/GLOBAL/19-20 /03.04.19</v>
      </c>
      <c r="X88" s="359" t="str">
        <f t="shared" si="52"/>
        <v>2005120/05.03.19</v>
      </c>
      <c r="Y88" s="360">
        <f t="shared" si="40"/>
        <v>43558</v>
      </c>
      <c r="Z88" s="360">
        <f t="shared" si="40"/>
        <v>44287</v>
      </c>
      <c r="AA88" s="361"/>
      <c r="AB88" s="361">
        <f t="shared" si="53"/>
        <v>0</v>
      </c>
      <c r="AC88" s="362" t="str">
        <f t="shared" si="41"/>
        <v>Langley's Old Tom Gin 6/700 ml</v>
      </c>
      <c r="AD88" s="363">
        <f t="shared" si="41"/>
        <v>70</v>
      </c>
      <c r="AE88" s="364">
        <f t="shared" si="54"/>
        <v>268.31666666666666</v>
      </c>
      <c r="AF88" s="365" t="str">
        <f t="shared" si="55"/>
        <v>2208 5011</v>
      </c>
      <c r="AG88" s="366">
        <f t="shared" si="43"/>
        <v>0</v>
      </c>
      <c r="AH88" s="367">
        <f t="shared" si="56"/>
        <v>0.5</v>
      </c>
      <c r="AI88" s="366">
        <f t="shared" si="57"/>
        <v>0</v>
      </c>
      <c r="AJ88" s="367">
        <v>1</v>
      </c>
      <c r="AK88" s="366">
        <f t="shared" si="67"/>
        <v>0</v>
      </c>
      <c r="AL88" s="366">
        <v>0</v>
      </c>
      <c r="AM88" s="366"/>
      <c r="AN88" s="366">
        <f t="shared" si="58"/>
        <v>0</v>
      </c>
      <c r="AO88" s="366">
        <f t="shared" si="44"/>
        <v>640</v>
      </c>
      <c r="AP88" s="366">
        <f t="shared" si="59"/>
        <v>0</v>
      </c>
      <c r="AQ88" s="366">
        <f t="shared" si="60"/>
        <v>0</v>
      </c>
      <c r="AR88" s="369">
        <f t="shared" si="47"/>
        <v>44287</v>
      </c>
      <c r="AS88" s="370">
        <f t="shared" si="61"/>
        <v>43647</v>
      </c>
      <c r="AT88" s="371">
        <f t="shared" si="45"/>
        <v>80495</v>
      </c>
      <c r="AU88" s="371">
        <f t="shared" si="46"/>
        <v>120742.5</v>
      </c>
      <c r="AV88" s="371">
        <f t="shared" si="62"/>
        <v>0</v>
      </c>
      <c r="AW88" s="372" t="str">
        <f t="shared" si="63"/>
        <v>6x70 CL</v>
      </c>
      <c r="AX88" s="372"/>
      <c r="AY88" s="371">
        <v>0.75</v>
      </c>
      <c r="AZ88" s="371">
        <f t="shared" si="64"/>
        <v>0</v>
      </c>
      <c r="CR88" s="374"/>
      <c r="CS88" s="369">
        <f t="shared" si="39"/>
        <v>43558</v>
      </c>
      <c r="CT88" s="369">
        <f t="shared" si="39"/>
        <v>44287</v>
      </c>
      <c r="CU88" s="374" t="str">
        <f t="shared" si="39"/>
        <v>2005120/05.03.19</v>
      </c>
      <c r="CV88" s="374" t="str">
        <f t="shared" si="65"/>
        <v>Langley's Old Tom Gin 6/700 ml</v>
      </c>
      <c r="CW88" s="374" t="str">
        <f t="shared" si="66"/>
        <v>6x70 CL</v>
      </c>
      <c r="CX88" s="355">
        <f t="shared" si="48"/>
        <v>420</v>
      </c>
      <c r="CY88" s="355">
        <v>360</v>
      </c>
      <c r="CZ88" s="355">
        <v>360</v>
      </c>
      <c r="DA88" s="355"/>
      <c r="DB88" s="355"/>
      <c r="DC88" s="355"/>
      <c r="DD88" s="355"/>
      <c r="DE88" s="355"/>
      <c r="DF88" s="355"/>
      <c r="DG88" s="355"/>
      <c r="DH88" s="355"/>
      <c r="DI88" s="355"/>
      <c r="DJ88" s="355"/>
      <c r="DK88" s="355"/>
      <c r="DL88" s="355"/>
      <c r="DM88" s="355"/>
      <c r="DN88" s="355"/>
      <c r="DO88" s="355"/>
      <c r="DP88" s="355"/>
      <c r="DQ88" s="355"/>
      <c r="DR88" s="355"/>
      <c r="DS88" s="355"/>
      <c r="DT88" s="355"/>
      <c r="DU88" s="355"/>
      <c r="DV88" s="355"/>
      <c r="DW88" s="355"/>
      <c r="DX88" s="355"/>
      <c r="DY88" s="355"/>
      <c r="DZ88" s="355"/>
      <c r="EA88" s="375"/>
      <c r="EB88" s="375"/>
      <c r="EC88" s="375"/>
      <c r="ED88" s="375"/>
      <c r="EE88" s="375"/>
      <c r="EF88" s="375"/>
      <c r="EG88" s="375"/>
      <c r="EH88" s="375"/>
      <c r="EI88" s="375"/>
      <c r="EJ88" s="375"/>
      <c r="EK88" s="375"/>
      <c r="EL88" s="375"/>
      <c r="EM88" s="375"/>
      <c r="EN88" s="375"/>
      <c r="EO88" s="375"/>
      <c r="EP88" s="375"/>
      <c r="EQ88" s="375"/>
      <c r="ER88" s="375"/>
      <c r="ES88" s="375"/>
      <c r="ET88" s="375"/>
      <c r="EU88" s="375"/>
      <c r="EV88" s="375"/>
      <c r="EW88" s="375"/>
      <c r="EX88" s="375"/>
      <c r="EY88" s="375"/>
      <c r="EZ88" s="375"/>
      <c r="FA88" s="375"/>
      <c r="FB88" s="375"/>
      <c r="FC88" s="375"/>
      <c r="FD88" s="375"/>
      <c r="FE88" s="375"/>
      <c r="FF88" s="375"/>
      <c r="FG88" s="375"/>
      <c r="FH88" s="375"/>
      <c r="FI88" s="375"/>
      <c r="FJ88" s="375"/>
      <c r="FK88" s="375"/>
      <c r="FL88" s="375"/>
      <c r="FM88" s="375"/>
      <c r="FN88" s="375"/>
      <c r="FO88" s="375"/>
      <c r="FP88" s="375"/>
      <c r="FQ88" s="375"/>
      <c r="FR88" s="375"/>
      <c r="FS88" s="375"/>
      <c r="FT88" s="375"/>
      <c r="FU88" s="375"/>
      <c r="FV88" s="375"/>
      <c r="FW88" s="375"/>
      <c r="FX88" s="375"/>
      <c r="FY88" s="375"/>
      <c r="FZ88" s="375"/>
      <c r="GA88" s="375"/>
      <c r="GB88" s="375"/>
      <c r="GC88" s="375"/>
      <c r="GD88" s="375"/>
      <c r="GE88" s="375"/>
      <c r="GF88" s="375"/>
      <c r="GG88" s="375"/>
      <c r="GH88" s="375"/>
      <c r="GI88" s="375"/>
      <c r="GJ88" s="375"/>
      <c r="GK88" s="375"/>
      <c r="GL88" s="375"/>
      <c r="GM88" s="375"/>
      <c r="GN88" s="375"/>
      <c r="GO88" s="375"/>
      <c r="GP88" s="375"/>
      <c r="GQ88" s="375"/>
      <c r="GR88" s="375"/>
      <c r="GS88" s="375"/>
      <c r="GT88" s="375"/>
      <c r="GU88" s="375"/>
      <c r="GV88" s="375"/>
      <c r="GW88" s="375"/>
      <c r="GX88" s="375"/>
      <c r="GY88" s="375"/>
      <c r="GZ88" s="375"/>
      <c r="HA88" s="375"/>
      <c r="HB88" s="375"/>
      <c r="HC88" s="375"/>
      <c r="HD88" s="375"/>
      <c r="HE88" s="375"/>
      <c r="HF88" s="375"/>
      <c r="HG88" s="375"/>
      <c r="HH88" s="375"/>
      <c r="HI88" s="375"/>
      <c r="HJ88" s="375"/>
      <c r="HK88" s="375"/>
    </row>
    <row r="89" spans="1:219" s="373" customFormat="1" ht="22.5" hidden="1" customHeight="1">
      <c r="A89" s="341">
        <f t="shared" si="49"/>
        <v>75</v>
      </c>
      <c r="B89" s="342">
        <v>43558</v>
      </c>
      <c r="C89" s="342">
        <v>44287</v>
      </c>
      <c r="D89" s="343" t="s">
        <v>177</v>
      </c>
      <c r="E89" s="344">
        <v>0.7</v>
      </c>
      <c r="F89" s="345">
        <v>6</v>
      </c>
      <c r="G89" s="346" t="s">
        <v>178</v>
      </c>
      <c r="H89" s="347" t="s">
        <v>191</v>
      </c>
      <c r="I89" s="348">
        <v>70</v>
      </c>
      <c r="J89" s="172" t="s">
        <v>124</v>
      </c>
      <c r="K89" s="347" t="s">
        <v>180</v>
      </c>
      <c r="L89" s="349" t="s">
        <v>181</v>
      </c>
      <c r="M89" s="350">
        <v>480</v>
      </c>
      <c r="N89" s="350">
        <f t="shared" si="38"/>
        <v>80</v>
      </c>
      <c r="O89" s="351">
        <v>1</v>
      </c>
      <c r="P89" s="352">
        <v>70398</v>
      </c>
      <c r="Q89" s="353">
        <f t="shared" si="34"/>
        <v>146.66249999999999</v>
      </c>
      <c r="R89" s="354">
        <f t="shared" si="50"/>
        <v>43558</v>
      </c>
      <c r="S89" s="355">
        <v>348</v>
      </c>
      <c r="T89" s="355">
        <v>348</v>
      </c>
      <c r="U89" s="356">
        <f t="shared" si="51"/>
        <v>348</v>
      </c>
      <c r="V89" s="357">
        <v>75</v>
      </c>
      <c r="W89" s="358" t="str">
        <f t="shared" si="42"/>
        <v>01/GLOBAL/19-20 /03.04.19</v>
      </c>
      <c r="X89" s="359" t="str">
        <f t="shared" si="52"/>
        <v>2005120/05.03.19</v>
      </c>
      <c r="Y89" s="360">
        <f t="shared" si="40"/>
        <v>43558</v>
      </c>
      <c r="Z89" s="360">
        <f t="shared" si="40"/>
        <v>44287</v>
      </c>
      <c r="AA89" s="361"/>
      <c r="AB89" s="361">
        <f t="shared" si="53"/>
        <v>0</v>
      </c>
      <c r="AC89" s="362" t="str">
        <f t="shared" si="41"/>
        <v>Belenkaya Extra Vodka 6/700ml</v>
      </c>
      <c r="AD89" s="363">
        <f t="shared" si="41"/>
        <v>70</v>
      </c>
      <c r="AE89" s="364">
        <f t="shared" si="54"/>
        <v>146.66249999999999</v>
      </c>
      <c r="AF89" s="365" t="str">
        <f t="shared" si="55"/>
        <v>2208 5013</v>
      </c>
      <c r="AG89" s="366">
        <f t="shared" si="43"/>
        <v>0</v>
      </c>
      <c r="AH89" s="367">
        <f t="shared" si="56"/>
        <v>0.5</v>
      </c>
      <c r="AI89" s="366">
        <f t="shared" si="57"/>
        <v>0</v>
      </c>
      <c r="AJ89" s="367">
        <v>1</v>
      </c>
      <c r="AK89" s="366">
        <f t="shared" si="67"/>
        <v>0</v>
      </c>
      <c r="AL89" s="366">
        <v>0</v>
      </c>
      <c r="AM89" s="366"/>
      <c r="AN89" s="366">
        <f t="shared" si="58"/>
        <v>0</v>
      </c>
      <c r="AO89" s="366">
        <f t="shared" si="44"/>
        <v>640</v>
      </c>
      <c r="AP89" s="366">
        <f t="shared" si="59"/>
        <v>0</v>
      </c>
      <c r="AQ89" s="403">
        <f t="shared" si="60"/>
        <v>0</v>
      </c>
      <c r="AR89" s="369">
        <f t="shared" si="47"/>
        <v>44287</v>
      </c>
      <c r="AS89" s="370">
        <f t="shared" si="61"/>
        <v>43647</v>
      </c>
      <c r="AT89" s="371">
        <f t="shared" si="45"/>
        <v>51038.549999999996</v>
      </c>
      <c r="AU89" s="371">
        <f t="shared" si="46"/>
        <v>76557.824999999997</v>
      </c>
      <c r="AV89" s="371">
        <f t="shared" si="62"/>
        <v>0</v>
      </c>
      <c r="AW89" s="372" t="str">
        <f t="shared" si="63"/>
        <v>6x70 CL</v>
      </c>
      <c r="AX89" s="372"/>
      <c r="AY89" s="371">
        <v>0.75</v>
      </c>
      <c r="AZ89" s="371">
        <f t="shared" si="64"/>
        <v>0</v>
      </c>
      <c r="CR89" s="374"/>
      <c r="CS89" s="369">
        <f t="shared" si="39"/>
        <v>43558</v>
      </c>
      <c r="CT89" s="369">
        <f t="shared" si="39"/>
        <v>44287</v>
      </c>
      <c r="CU89" s="374" t="str">
        <f t="shared" si="39"/>
        <v>2005120/05.03.19</v>
      </c>
      <c r="CV89" s="374" t="str">
        <f t="shared" si="65"/>
        <v>Belenkaya Extra Vodka 6/700ml</v>
      </c>
      <c r="CW89" s="374" t="str">
        <f t="shared" si="66"/>
        <v>6x70 CL</v>
      </c>
      <c r="CX89" s="355">
        <f t="shared" si="48"/>
        <v>480</v>
      </c>
      <c r="CY89" s="355">
        <v>360</v>
      </c>
      <c r="CZ89" s="355">
        <v>360</v>
      </c>
      <c r="DA89" s="355"/>
      <c r="DB89" s="355"/>
      <c r="DC89" s="355"/>
      <c r="DD89" s="355"/>
      <c r="DE89" s="355"/>
      <c r="DF89" s="355"/>
      <c r="DG89" s="355"/>
      <c r="DH89" s="355"/>
      <c r="DI89" s="355"/>
      <c r="DJ89" s="355"/>
      <c r="DK89" s="355"/>
      <c r="DL89" s="355"/>
      <c r="DM89" s="355"/>
      <c r="DN89" s="355"/>
      <c r="DO89" s="355"/>
      <c r="DP89" s="355"/>
      <c r="DQ89" s="355"/>
      <c r="DR89" s="355"/>
      <c r="DS89" s="355"/>
      <c r="DT89" s="355"/>
      <c r="DU89" s="355"/>
      <c r="DV89" s="355"/>
      <c r="DW89" s="355"/>
      <c r="DX89" s="355"/>
      <c r="DY89" s="355"/>
      <c r="DZ89" s="355"/>
      <c r="EA89" s="375"/>
      <c r="EB89" s="375"/>
      <c r="EC89" s="375"/>
      <c r="ED89" s="375"/>
      <c r="EE89" s="375"/>
      <c r="EF89" s="375"/>
      <c r="EG89" s="375"/>
      <c r="EH89" s="375"/>
      <c r="EI89" s="375"/>
      <c r="EJ89" s="375"/>
      <c r="EK89" s="375"/>
      <c r="EL89" s="375"/>
      <c r="EM89" s="375"/>
      <c r="EN89" s="375"/>
      <c r="EO89" s="375"/>
      <c r="EP89" s="375"/>
      <c r="EQ89" s="375"/>
      <c r="ER89" s="375"/>
      <c r="ES89" s="375"/>
      <c r="ET89" s="375"/>
      <c r="EU89" s="375"/>
      <c r="EV89" s="375"/>
      <c r="EW89" s="375"/>
      <c r="EX89" s="375"/>
      <c r="EY89" s="375"/>
      <c r="EZ89" s="375"/>
      <c r="FA89" s="375"/>
      <c r="FB89" s="375"/>
      <c r="FC89" s="375"/>
      <c r="FD89" s="375"/>
      <c r="FE89" s="375"/>
      <c r="FF89" s="375"/>
      <c r="FG89" s="375"/>
      <c r="FH89" s="375"/>
      <c r="FI89" s="375"/>
      <c r="FJ89" s="375"/>
      <c r="FK89" s="375"/>
      <c r="FL89" s="375"/>
      <c r="FM89" s="375"/>
      <c r="FN89" s="375"/>
      <c r="FO89" s="375"/>
      <c r="FP89" s="375"/>
      <c r="FQ89" s="375"/>
      <c r="FR89" s="375"/>
      <c r="FS89" s="375"/>
      <c r="FT89" s="375"/>
      <c r="FU89" s="375"/>
      <c r="FV89" s="375"/>
      <c r="FW89" s="375"/>
      <c r="FX89" s="375"/>
      <c r="FY89" s="375"/>
      <c r="FZ89" s="375"/>
      <c r="GA89" s="375"/>
      <c r="GB89" s="375"/>
      <c r="GC89" s="375"/>
      <c r="GD89" s="375"/>
      <c r="GE89" s="375"/>
      <c r="GF89" s="375"/>
      <c r="GG89" s="375"/>
      <c r="GH89" s="375"/>
      <c r="GI89" s="375"/>
      <c r="GJ89" s="375"/>
      <c r="GK89" s="375"/>
      <c r="GL89" s="375"/>
      <c r="GM89" s="375"/>
      <c r="GN89" s="375"/>
      <c r="GO89" s="375"/>
      <c r="GP89" s="375"/>
      <c r="GQ89" s="375"/>
      <c r="GR89" s="375"/>
      <c r="GS89" s="375"/>
      <c r="GT89" s="375"/>
      <c r="GU89" s="375"/>
      <c r="GV89" s="375"/>
      <c r="GW89" s="375"/>
      <c r="GX89" s="375"/>
      <c r="GY89" s="375"/>
      <c r="GZ89" s="375"/>
      <c r="HA89" s="375"/>
      <c r="HB89" s="375"/>
      <c r="HC89" s="375"/>
      <c r="HD89" s="375"/>
      <c r="HE89" s="375"/>
      <c r="HF89" s="375"/>
      <c r="HG89" s="375"/>
      <c r="HH89" s="375"/>
      <c r="HI89" s="375"/>
      <c r="HJ89" s="375"/>
      <c r="HK89" s="375"/>
    </row>
    <row r="90" spans="1:219" s="373" customFormat="1" ht="22.5" hidden="1" customHeight="1" thickBot="1">
      <c r="A90" s="341">
        <f t="shared" si="49"/>
        <v>76</v>
      </c>
      <c r="B90" s="342">
        <v>43558</v>
      </c>
      <c r="C90" s="342">
        <v>44287</v>
      </c>
      <c r="D90" s="343" t="s">
        <v>177</v>
      </c>
      <c r="E90" s="344">
        <v>0.7</v>
      </c>
      <c r="F90" s="345">
        <v>6</v>
      </c>
      <c r="G90" s="346" t="s">
        <v>192</v>
      </c>
      <c r="H90" s="347" t="s">
        <v>193</v>
      </c>
      <c r="I90" s="348">
        <v>70</v>
      </c>
      <c r="J90" s="172" t="s">
        <v>124</v>
      </c>
      <c r="K90" s="347" t="s">
        <v>180</v>
      </c>
      <c r="L90" s="349" t="s">
        <v>181</v>
      </c>
      <c r="M90" s="350">
        <v>300</v>
      </c>
      <c r="N90" s="350">
        <f t="shared" si="38"/>
        <v>50</v>
      </c>
      <c r="O90" s="351">
        <v>1</v>
      </c>
      <c r="P90" s="352">
        <v>105949</v>
      </c>
      <c r="Q90" s="353">
        <f t="shared" si="34"/>
        <v>353.16333333333336</v>
      </c>
      <c r="R90" s="354">
        <f t="shared" si="50"/>
        <v>43558</v>
      </c>
      <c r="S90" s="355">
        <v>150</v>
      </c>
      <c r="T90" s="355">
        <v>150</v>
      </c>
      <c r="U90" s="356">
        <f t="shared" si="51"/>
        <v>150</v>
      </c>
      <c r="V90" s="357">
        <v>76</v>
      </c>
      <c r="W90" s="358" t="str">
        <f t="shared" si="42"/>
        <v>01/GLOBAL/19-20 /03.04.19</v>
      </c>
      <c r="X90" s="359" t="str">
        <f t="shared" si="52"/>
        <v>2005120/05.03.19</v>
      </c>
      <c r="Y90" s="360">
        <f t="shared" si="40"/>
        <v>43558</v>
      </c>
      <c r="Z90" s="360">
        <f t="shared" si="40"/>
        <v>44287</v>
      </c>
      <c r="AA90" s="361"/>
      <c r="AB90" s="361">
        <f t="shared" si="53"/>
        <v>0</v>
      </c>
      <c r="AC90" s="362" t="str">
        <f t="shared" si="41"/>
        <v>Absente 49 6/700 ml</v>
      </c>
      <c r="AD90" s="363">
        <f t="shared" si="41"/>
        <v>70</v>
      </c>
      <c r="AE90" s="364">
        <f t="shared" si="54"/>
        <v>353.16333333333336</v>
      </c>
      <c r="AF90" s="365" t="str">
        <f t="shared" si="55"/>
        <v>2208 2012</v>
      </c>
      <c r="AG90" s="366">
        <f t="shared" si="43"/>
        <v>0</v>
      </c>
      <c r="AH90" s="367">
        <f t="shared" si="56"/>
        <v>0.5</v>
      </c>
      <c r="AI90" s="366">
        <f t="shared" si="57"/>
        <v>0</v>
      </c>
      <c r="AJ90" s="367">
        <v>1</v>
      </c>
      <c r="AK90" s="366">
        <f t="shared" si="67"/>
        <v>0</v>
      </c>
      <c r="AL90" s="366">
        <v>0</v>
      </c>
      <c r="AM90" s="366"/>
      <c r="AN90" s="366">
        <f t="shared" si="58"/>
        <v>0</v>
      </c>
      <c r="AO90" s="366">
        <f t="shared" si="44"/>
        <v>640</v>
      </c>
      <c r="AP90" s="366">
        <f t="shared" si="59"/>
        <v>0</v>
      </c>
      <c r="AQ90" s="403">
        <f t="shared" si="60"/>
        <v>0</v>
      </c>
      <c r="AR90" s="369">
        <f t="shared" si="47"/>
        <v>44287</v>
      </c>
      <c r="AS90" s="370">
        <f t="shared" si="61"/>
        <v>43647</v>
      </c>
      <c r="AT90" s="371">
        <f t="shared" si="45"/>
        <v>52974.5</v>
      </c>
      <c r="AU90" s="371">
        <f t="shared" si="46"/>
        <v>79461.75</v>
      </c>
      <c r="AV90" s="371">
        <f t="shared" si="62"/>
        <v>0</v>
      </c>
      <c r="AW90" s="372" t="str">
        <f t="shared" si="63"/>
        <v>6x70 CL</v>
      </c>
      <c r="AX90" s="372"/>
      <c r="AY90" s="371">
        <v>0.75</v>
      </c>
      <c r="AZ90" s="371">
        <f t="shared" si="64"/>
        <v>0</v>
      </c>
      <c r="CR90" s="374"/>
      <c r="CS90" s="369">
        <f t="shared" si="39"/>
        <v>43558</v>
      </c>
      <c r="CT90" s="369">
        <f t="shared" si="39"/>
        <v>44287</v>
      </c>
      <c r="CU90" s="374" t="str">
        <f t="shared" si="39"/>
        <v>2005120/05.03.19</v>
      </c>
      <c r="CV90" s="374" t="str">
        <f t="shared" si="65"/>
        <v>Absente 49 6/700 ml</v>
      </c>
      <c r="CW90" s="374" t="str">
        <f t="shared" si="66"/>
        <v>6x70 CL</v>
      </c>
      <c r="CX90" s="355">
        <f t="shared" si="48"/>
        <v>300</v>
      </c>
      <c r="CY90" s="355">
        <v>162</v>
      </c>
      <c r="CZ90" s="355">
        <v>162</v>
      </c>
      <c r="DA90" s="355"/>
      <c r="DB90" s="355"/>
      <c r="DC90" s="355"/>
      <c r="DD90" s="355"/>
      <c r="DE90" s="355"/>
      <c r="DF90" s="355"/>
      <c r="DG90" s="355"/>
      <c r="DH90" s="355"/>
      <c r="DI90" s="355"/>
      <c r="DJ90" s="355"/>
      <c r="DK90" s="355"/>
      <c r="DL90" s="355"/>
      <c r="DM90" s="355"/>
      <c r="DN90" s="355"/>
      <c r="DO90" s="355"/>
      <c r="DP90" s="355"/>
      <c r="DQ90" s="355"/>
      <c r="DR90" s="355"/>
      <c r="DS90" s="355"/>
      <c r="DT90" s="355"/>
      <c r="DU90" s="355"/>
      <c r="DV90" s="355"/>
      <c r="DW90" s="355"/>
      <c r="DX90" s="355"/>
      <c r="DY90" s="355"/>
      <c r="DZ90" s="355"/>
      <c r="EA90" s="375"/>
      <c r="EB90" s="375"/>
      <c r="EC90" s="375"/>
      <c r="ED90" s="375"/>
      <c r="EE90" s="375"/>
      <c r="EF90" s="375"/>
      <c r="EG90" s="375"/>
      <c r="EH90" s="375"/>
      <c r="EI90" s="375"/>
      <c r="EJ90" s="375"/>
      <c r="EK90" s="375"/>
      <c r="EL90" s="375"/>
      <c r="EM90" s="375"/>
      <c r="EN90" s="375"/>
      <c r="EO90" s="375"/>
      <c r="EP90" s="375"/>
      <c r="EQ90" s="375"/>
      <c r="ER90" s="375"/>
      <c r="ES90" s="375"/>
      <c r="ET90" s="375"/>
      <c r="EU90" s="375"/>
      <c r="EV90" s="375"/>
      <c r="EW90" s="375"/>
      <c r="EX90" s="375"/>
      <c r="EY90" s="375"/>
      <c r="EZ90" s="375"/>
      <c r="FA90" s="375"/>
      <c r="FB90" s="375"/>
      <c r="FC90" s="375"/>
      <c r="FD90" s="375"/>
      <c r="FE90" s="375"/>
      <c r="FF90" s="375"/>
      <c r="FG90" s="375"/>
      <c r="FH90" s="375"/>
      <c r="FI90" s="375"/>
      <c r="FJ90" s="375"/>
      <c r="FK90" s="375"/>
      <c r="FL90" s="375"/>
      <c r="FM90" s="375"/>
      <c r="FN90" s="375"/>
      <c r="FO90" s="375"/>
      <c r="FP90" s="375"/>
      <c r="FQ90" s="375"/>
      <c r="FR90" s="375"/>
      <c r="FS90" s="375"/>
      <c r="FT90" s="375"/>
      <c r="FU90" s="375"/>
      <c r="FV90" s="375"/>
      <c r="FW90" s="375"/>
      <c r="FX90" s="375"/>
      <c r="FY90" s="375"/>
      <c r="FZ90" s="375"/>
      <c r="GA90" s="375"/>
      <c r="GB90" s="375"/>
      <c r="GC90" s="375"/>
      <c r="GD90" s="375"/>
      <c r="GE90" s="375"/>
      <c r="GF90" s="375"/>
      <c r="GG90" s="375"/>
      <c r="GH90" s="375"/>
      <c r="GI90" s="375"/>
      <c r="GJ90" s="375"/>
      <c r="GK90" s="375"/>
      <c r="GL90" s="375"/>
      <c r="GM90" s="375"/>
      <c r="GN90" s="375"/>
      <c r="GO90" s="375"/>
      <c r="GP90" s="375"/>
      <c r="GQ90" s="375"/>
      <c r="GR90" s="375"/>
      <c r="GS90" s="375"/>
      <c r="GT90" s="375"/>
      <c r="GU90" s="375"/>
      <c r="GV90" s="375"/>
      <c r="GW90" s="375"/>
      <c r="GX90" s="375"/>
      <c r="GY90" s="375"/>
      <c r="GZ90" s="375"/>
      <c r="HA90" s="375"/>
      <c r="HB90" s="375"/>
      <c r="HC90" s="375"/>
      <c r="HD90" s="375"/>
      <c r="HE90" s="375"/>
      <c r="HF90" s="375"/>
      <c r="HG90" s="375"/>
      <c r="HH90" s="375"/>
      <c r="HI90" s="375"/>
      <c r="HJ90" s="375"/>
      <c r="HK90" s="375"/>
    </row>
    <row r="91" spans="1:219" ht="12.75" hidden="1" customHeight="1">
      <c r="A91" s="341">
        <f t="shared" si="49"/>
        <v>77</v>
      </c>
      <c r="B91" s="342">
        <v>43558</v>
      </c>
      <c r="C91" s="342">
        <v>43923</v>
      </c>
      <c r="D91" s="343" t="s">
        <v>194</v>
      </c>
      <c r="E91" s="344">
        <v>0.5</v>
      </c>
      <c r="F91" s="345">
        <v>6</v>
      </c>
      <c r="G91" s="346">
        <v>2208</v>
      </c>
      <c r="H91" s="347" t="s">
        <v>159</v>
      </c>
      <c r="I91" s="348">
        <v>50</v>
      </c>
      <c r="J91" s="172" t="s">
        <v>160</v>
      </c>
      <c r="K91" s="347" t="s">
        <v>123</v>
      </c>
      <c r="L91" s="404">
        <v>8780599</v>
      </c>
      <c r="M91" s="350">
        <v>300</v>
      </c>
      <c r="N91" s="350">
        <f t="shared" si="38"/>
        <v>50</v>
      </c>
      <c r="O91" s="351">
        <v>1</v>
      </c>
      <c r="P91" s="352">
        <v>97135</v>
      </c>
      <c r="Q91" s="353">
        <f t="shared" si="34"/>
        <v>323.78333333333336</v>
      </c>
      <c r="R91" s="354">
        <f t="shared" si="50"/>
        <v>43558</v>
      </c>
      <c r="S91" s="405">
        <v>48</v>
      </c>
      <c r="T91" s="405">
        <v>48</v>
      </c>
      <c r="U91" s="406">
        <f t="shared" si="51"/>
        <v>48</v>
      </c>
      <c r="V91" s="167">
        <v>77</v>
      </c>
      <c r="W91" s="407">
        <f t="shared" si="42"/>
        <v>8780599</v>
      </c>
      <c r="X91" s="408" t="str">
        <f t="shared" si="52"/>
        <v>143/27.05.19</v>
      </c>
      <c r="Y91" s="409">
        <f t="shared" si="40"/>
        <v>43558</v>
      </c>
      <c r="Z91" s="409">
        <f t="shared" si="40"/>
        <v>43923</v>
      </c>
      <c r="AA91" s="410"/>
      <c r="AB91" s="410">
        <f t="shared" si="53"/>
        <v>0</v>
      </c>
      <c r="AC91" s="411" t="str">
        <f t="shared" si="41"/>
        <v>Akashi White Blended Whisky 6/500 ml</v>
      </c>
      <c r="AD91" s="412">
        <f t="shared" si="41"/>
        <v>50</v>
      </c>
      <c r="AE91" s="413">
        <f t="shared" si="54"/>
        <v>323.78333333333336</v>
      </c>
      <c r="AF91" s="414">
        <f t="shared" si="55"/>
        <v>2208</v>
      </c>
      <c r="AG91" s="415">
        <f t="shared" si="43"/>
        <v>0</v>
      </c>
      <c r="AH91" s="416">
        <f t="shared" si="56"/>
        <v>0.5</v>
      </c>
      <c r="AI91" s="415">
        <f t="shared" si="57"/>
        <v>0</v>
      </c>
      <c r="AJ91" s="415">
        <v>0</v>
      </c>
      <c r="AK91" s="415">
        <v>0</v>
      </c>
      <c r="AL91" s="415">
        <v>0</v>
      </c>
      <c r="AM91" s="415"/>
      <c r="AN91" s="415">
        <f t="shared" si="58"/>
        <v>0</v>
      </c>
      <c r="AO91" s="415">
        <f t="shared" si="44"/>
        <v>640</v>
      </c>
      <c r="AP91" s="415">
        <f t="shared" si="59"/>
        <v>0</v>
      </c>
      <c r="AQ91" s="415">
        <f t="shared" si="60"/>
        <v>0</v>
      </c>
      <c r="AR91" s="417">
        <f t="shared" si="47"/>
        <v>44287</v>
      </c>
      <c r="AS91" s="354">
        <f t="shared" si="61"/>
        <v>43647</v>
      </c>
      <c r="AT91" s="418">
        <f t="shared" si="45"/>
        <v>15541.600000000002</v>
      </c>
      <c r="AU91" s="418">
        <f t="shared" si="46"/>
        <v>23312.400000000001</v>
      </c>
      <c r="AV91" s="418">
        <f t="shared" si="62"/>
        <v>0</v>
      </c>
      <c r="AW91" s="172" t="str">
        <f t="shared" si="63"/>
        <v>6x50 CL</v>
      </c>
      <c r="AX91" s="172"/>
      <c r="AY91" s="418">
        <v>0.75</v>
      </c>
      <c r="AZ91" s="418">
        <f t="shared" si="64"/>
        <v>0</v>
      </c>
      <c r="CR91" s="351"/>
      <c r="CS91" s="417">
        <f t="shared" si="39"/>
        <v>43558</v>
      </c>
      <c r="CT91" s="417">
        <f t="shared" si="39"/>
        <v>43923</v>
      </c>
      <c r="CU91" s="351" t="str">
        <f t="shared" si="39"/>
        <v>143/27.05.19</v>
      </c>
      <c r="CV91" s="351" t="str">
        <f t="shared" si="65"/>
        <v>Akashi White Blended Whisky 6/500 ml</v>
      </c>
      <c r="CW91" s="351" t="str">
        <f t="shared" si="66"/>
        <v>6x50 CL</v>
      </c>
      <c r="CX91" s="208">
        <f t="shared" si="48"/>
        <v>300</v>
      </c>
      <c r="CY91" s="405">
        <v>300</v>
      </c>
      <c r="CZ91" s="405">
        <v>48</v>
      </c>
      <c r="DA91" s="405"/>
      <c r="DB91" s="405"/>
      <c r="DC91" s="405"/>
      <c r="DD91" s="405"/>
      <c r="DE91" s="405"/>
      <c r="DF91" s="405"/>
      <c r="DG91" s="405"/>
      <c r="DH91" s="405"/>
      <c r="DI91" s="405"/>
      <c r="DJ91" s="405"/>
      <c r="DK91" s="405"/>
      <c r="DL91" s="405"/>
      <c r="DM91" s="405"/>
      <c r="DN91" s="405"/>
      <c r="DO91" s="405"/>
      <c r="DP91" s="405"/>
      <c r="DQ91" s="405"/>
      <c r="DR91" s="405"/>
      <c r="DS91" s="405"/>
      <c r="DT91" s="405"/>
      <c r="DU91" s="405"/>
      <c r="DV91" s="405"/>
      <c r="DW91" s="405"/>
      <c r="DX91" s="405"/>
      <c r="DY91" s="405"/>
      <c r="DZ91" s="405"/>
      <c r="EA91" s="345"/>
      <c r="EB91" s="345"/>
      <c r="EC91" s="345"/>
      <c r="ED91" s="345"/>
      <c r="EE91" s="345"/>
      <c r="EF91" s="345"/>
      <c r="EG91" s="345"/>
      <c r="EH91" s="345"/>
      <c r="EI91" s="345"/>
      <c r="EJ91" s="345"/>
      <c r="EK91" s="345"/>
      <c r="EL91" s="345"/>
      <c r="EM91" s="345"/>
      <c r="EN91" s="345"/>
      <c r="EO91" s="345"/>
      <c r="EP91" s="345"/>
      <c r="EQ91" s="345"/>
      <c r="ER91" s="345"/>
      <c r="ES91" s="345"/>
      <c r="ET91" s="345"/>
      <c r="EU91" s="345"/>
      <c r="EV91" s="345"/>
      <c r="EW91" s="345"/>
      <c r="EX91" s="345"/>
      <c r="EY91" s="345"/>
      <c r="EZ91" s="345"/>
      <c r="FA91" s="345"/>
      <c r="FB91" s="345"/>
      <c r="FC91" s="345"/>
      <c r="FD91" s="345"/>
      <c r="FE91" s="345"/>
      <c r="FF91" s="345"/>
      <c r="FG91" s="345"/>
      <c r="FH91" s="345"/>
      <c r="FI91" s="345"/>
      <c r="FJ91" s="345"/>
      <c r="FK91" s="345"/>
      <c r="FL91" s="345"/>
      <c r="FM91" s="345"/>
      <c r="FN91" s="345"/>
      <c r="FO91" s="345"/>
      <c r="FP91" s="345"/>
      <c r="FQ91" s="345"/>
      <c r="FR91" s="345"/>
      <c r="FS91" s="345"/>
      <c r="FT91" s="345"/>
      <c r="FU91" s="345"/>
      <c r="FV91" s="345"/>
      <c r="FW91" s="345"/>
      <c r="FX91" s="345"/>
      <c r="FY91" s="345"/>
      <c r="FZ91" s="345"/>
      <c r="GA91" s="345"/>
      <c r="GB91" s="345"/>
      <c r="GC91" s="345"/>
      <c r="GD91" s="345"/>
      <c r="GE91" s="345"/>
      <c r="GF91" s="345"/>
      <c r="GG91" s="345"/>
      <c r="GH91" s="345"/>
      <c r="GI91" s="345"/>
      <c r="GJ91" s="345"/>
      <c r="GK91" s="345"/>
      <c r="GL91" s="345"/>
      <c r="GM91" s="345"/>
      <c r="GN91" s="345"/>
      <c r="GO91" s="345"/>
      <c r="GP91" s="345"/>
      <c r="GQ91" s="345"/>
      <c r="GR91" s="345"/>
      <c r="GS91" s="345"/>
      <c r="GT91" s="345"/>
      <c r="GU91" s="345"/>
      <c r="GV91" s="345"/>
      <c r="GW91" s="345"/>
      <c r="GX91" s="345"/>
      <c r="GY91" s="345"/>
      <c r="GZ91" s="345"/>
      <c r="HA91" s="345"/>
      <c r="HB91" s="345"/>
      <c r="HC91" s="345"/>
      <c r="HD91" s="345"/>
      <c r="HE91" s="345"/>
      <c r="HF91" s="345"/>
      <c r="HG91" s="345"/>
      <c r="HH91" s="345"/>
      <c r="HI91" s="345"/>
      <c r="HJ91" s="345"/>
      <c r="HK91" s="345"/>
    </row>
    <row r="92" spans="1:219" s="231" customFormat="1" ht="12.75" hidden="1" customHeight="1">
      <c r="A92" s="419">
        <f t="shared" si="49"/>
        <v>78</v>
      </c>
      <c r="B92" s="420">
        <v>43558</v>
      </c>
      <c r="C92" s="420">
        <v>43923</v>
      </c>
      <c r="D92" s="421" t="s">
        <v>194</v>
      </c>
      <c r="E92" s="422">
        <v>0.75</v>
      </c>
      <c r="F92" s="233">
        <v>6</v>
      </c>
      <c r="G92" s="423">
        <v>2204</v>
      </c>
      <c r="H92" s="424" t="s">
        <v>195</v>
      </c>
      <c r="I92" s="425">
        <v>75</v>
      </c>
      <c r="J92" s="230" t="s">
        <v>126</v>
      </c>
      <c r="K92" s="424" t="s">
        <v>123</v>
      </c>
      <c r="L92" s="426">
        <v>9824870</v>
      </c>
      <c r="M92" s="427">
        <v>300</v>
      </c>
      <c r="N92" s="427">
        <f t="shared" si="38"/>
        <v>50</v>
      </c>
      <c r="O92" s="232">
        <v>1</v>
      </c>
      <c r="P92" s="428">
        <v>26050.5</v>
      </c>
      <c r="Q92" s="429">
        <f t="shared" si="34"/>
        <v>86.834999999999994</v>
      </c>
      <c r="R92" s="228">
        <f t="shared" si="50"/>
        <v>43558</v>
      </c>
      <c r="S92" s="214">
        <v>193</v>
      </c>
      <c r="T92" s="214"/>
      <c r="U92" s="215">
        <f t="shared" si="51"/>
        <v>0</v>
      </c>
      <c r="V92" s="216">
        <v>78</v>
      </c>
      <c r="W92" s="217">
        <f t="shared" si="42"/>
        <v>9824870</v>
      </c>
      <c r="X92" s="218" t="str">
        <f t="shared" si="52"/>
        <v>143/27.05.19</v>
      </c>
      <c r="Y92" s="219">
        <f t="shared" si="40"/>
        <v>43558</v>
      </c>
      <c r="Z92" s="219">
        <f t="shared" si="40"/>
        <v>43923</v>
      </c>
      <c r="AA92" s="220"/>
      <c r="AB92" s="220">
        <f t="shared" si="53"/>
        <v>0</v>
      </c>
      <c r="AC92" s="221" t="str">
        <f t="shared" si="41"/>
        <v>Camas Merlot Red Wine 6/750 ml</v>
      </c>
      <c r="AD92" s="222">
        <f t="shared" si="41"/>
        <v>75</v>
      </c>
      <c r="AE92" s="223">
        <f t="shared" si="54"/>
        <v>86.834999999999994</v>
      </c>
      <c r="AF92" s="224">
        <f t="shared" si="55"/>
        <v>2204</v>
      </c>
      <c r="AG92" s="225">
        <f t="shared" si="43"/>
        <v>0</v>
      </c>
      <c r="AH92" s="226">
        <f t="shared" si="56"/>
        <v>0.5</v>
      </c>
      <c r="AI92" s="225">
        <f t="shared" si="57"/>
        <v>0</v>
      </c>
      <c r="AJ92" s="225">
        <v>0</v>
      </c>
      <c r="AK92" s="225">
        <v>0</v>
      </c>
      <c r="AL92" s="225">
        <v>0</v>
      </c>
      <c r="AM92" s="225"/>
      <c r="AN92" s="225">
        <f t="shared" si="58"/>
        <v>0</v>
      </c>
      <c r="AO92" s="225">
        <f t="shared" si="44"/>
        <v>640</v>
      </c>
      <c r="AP92" s="225">
        <f t="shared" si="59"/>
        <v>0</v>
      </c>
      <c r="AQ92" s="225">
        <f t="shared" si="60"/>
        <v>0</v>
      </c>
      <c r="AR92" s="227">
        <f t="shared" si="47"/>
        <v>44287</v>
      </c>
      <c r="AS92" s="228">
        <f t="shared" si="61"/>
        <v>43647</v>
      </c>
      <c r="AT92" s="229">
        <f t="shared" si="45"/>
        <v>0</v>
      </c>
      <c r="AU92" s="229">
        <f t="shared" si="46"/>
        <v>0</v>
      </c>
      <c r="AV92" s="229">
        <f t="shared" si="62"/>
        <v>0</v>
      </c>
      <c r="AW92" s="230" t="str">
        <f t="shared" si="63"/>
        <v>6x75 CL</v>
      </c>
      <c r="AX92" s="230"/>
      <c r="AY92" s="229">
        <v>0.75</v>
      </c>
      <c r="AZ92" s="229">
        <f t="shared" si="64"/>
        <v>0</v>
      </c>
      <c r="CR92" s="232"/>
      <c r="CS92" s="227">
        <f t="shared" si="39"/>
        <v>43558</v>
      </c>
      <c r="CT92" s="227">
        <f t="shared" si="39"/>
        <v>43923</v>
      </c>
      <c r="CU92" s="232" t="str">
        <f t="shared" si="39"/>
        <v>143/27.05.19</v>
      </c>
      <c r="CV92" s="232" t="str">
        <f t="shared" si="65"/>
        <v>Camas Merlot Red Wine 6/750 ml</v>
      </c>
      <c r="CW92" s="232" t="str">
        <f t="shared" si="66"/>
        <v>6x75 CL</v>
      </c>
      <c r="CX92" s="214">
        <f t="shared" si="48"/>
        <v>300</v>
      </c>
      <c r="CY92" s="214">
        <v>300</v>
      </c>
      <c r="CZ92" s="214">
        <v>193</v>
      </c>
      <c r="DA92" s="214"/>
      <c r="DB92" s="214"/>
      <c r="DC92" s="214"/>
      <c r="DD92" s="214"/>
      <c r="DE92" s="214"/>
      <c r="DF92" s="214"/>
      <c r="DG92" s="214"/>
      <c r="DH92" s="214"/>
      <c r="DI92" s="214"/>
      <c r="DJ92" s="214"/>
      <c r="DK92" s="214"/>
      <c r="DL92" s="214"/>
      <c r="DM92" s="214"/>
      <c r="DN92" s="214"/>
      <c r="DO92" s="214"/>
      <c r="DP92" s="214"/>
      <c r="DQ92" s="214"/>
      <c r="DR92" s="214"/>
      <c r="DS92" s="214"/>
      <c r="DT92" s="214"/>
      <c r="DU92" s="214"/>
      <c r="DV92" s="214"/>
      <c r="DW92" s="214"/>
      <c r="DX92" s="214"/>
      <c r="DY92" s="214"/>
      <c r="DZ92" s="214"/>
      <c r="EA92" s="233"/>
      <c r="EB92" s="233"/>
      <c r="EC92" s="233"/>
      <c r="ED92" s="233"/>
      <c r="EE92" s="233"/>
      <c r="EF92" s="233"/>
      <c r="EG92" s="233"/>
      <c r="EH92" s="233"/>
      <c r="EI92" s="233"/>
      <c r="EJ92" s="233"/>
      <c r="EK92" s="233"/>
      <c r="EL92" s="233"/>
      <c r="EM92" s="233"/>
      <c r="EN92" s="233"/>
      <c r="EO92" s="233"/>
      <c r="EP92" s="233"/>
      <c r="EQ92" s="233"/>
      <c r="ER92" s="233"/>
      <c r="ES92" s="233"/>
      <c r="ET92" s="233"/>
      <c r="EU92" s="233"/>
      <c r="EV92" s="233"/>
      <c r="EW92" s="233"/>
      <c r="EX92" s="233"/>
      <c r="EY92" s="233"/>
      <c r="EZ92" s="233"/>
      <c r="FA92" s="233"/>
      <c r="FB92" s="233"/>
      <c r="FC92" s="233"/>
      <c r="FD92" s="233"/>
      <c r="FE92" s="233"/>
      <c r="FF92" s="233"/>
      <c r="FG92" s="233"/>
      <c r="FH92" s="233"/>
      <c r="FI92" s="233"/>
      <c r="FJ92" s="233"/>
      <c r="FK92" s="233"/>
      <c r="FL92" s="233"/>
      <c r="FM92" s="233"/>
      <c r="FN92" s="233"/>
      <c r="FO92" s="233"/>
      <c r="FP92" s="233"/>
      <c r="FQ92" s="233"/>
      <c r="FR92" s="233"/>
      <c r="FS92" s="233"/>
      <c r="FT92" s="233"/>
      <c r="FU92" s="233"/>
      <c r="FV92" s="233"/>
      <c r="FW92" s="233"/>
      <c r="FX92" s="233"/>
      <c r="FY92" s="233"/>
      <c r="FZ92" s="233"/>
      <c r="GA92" s="233"/>
      <c r="GB92" s="233"/>
      <c r="GC92" s="233"/>
      <c r="GD92" s="233"/>
      <c r="GE92" s="233"/>
      <c r="GF92" s="233"/>
      <c r="GG92" s="233"/>
      <c r="GH92" s="233"/>
      <c r="GI92" s="233"/>
      <c r="GJ92" s="233"/>
      <c r="GK92" s="233"/>
      <c r="GL92" s="233"/>
      <c r="GM92" s="233"/>
      <c r="GN92" s="233"/>
      <c r="GO92" s="233"/>
      <c r="GP92" s="233"/>
      <c r="GQ92" s="233"/>
      <c r="GR92" s="233"/>
      <c r="GS92" s="233"/>
      <c r="GT92" s="233"/>
      <c r="GU92" s="233"/>
      <c r="GV92" s="233"/>
      <c r="GW92" s="233"/>
      <c r="GX92" s="233"/>
      <c r="GY92" s="233"/>
      <c r="GZ92" s="233"/>
      <c r="HA92" s="233"/>
      <c r="HB92" s="233"/>
      <c r="HC92" s="233"/>
      <c r="HD92" s="233"/>
      <c r="HE92" s="233"/>
      <c r="HF92" s="233"/>
      <c r="HG92" s="233"/>
      <c r="HH92" s="233"/>
      <c r="HI92" s="233"/>
      <c r="HJ92" s="233"/>
      <c r="HK92" s="233"/>
    </row>
    <row r="93" spans="1:219" s="231" customFormat="1" ht="12.75" hidden="1" customHeight="1">
      <c r="A93" s="419">
        <f t="shared" si="49"/>
        <v>79</v>
      </c>
      <c r="B93" s="420">
        <v>43558</v>
      </c>
      <c r="C93" s="420">
        <v>43923</v>
      </c>
      <c r="D93" s="421" t="s">
        <v>194</v>
      </c>
      <c r="E93" s="422">
        <v>0.75</v>
      </c>
      <c r="F93" s="233">
        <v>6</v>
      </c>
      <c r="G93" s="423">
        <v>2204</v>
      </c>
      <c r="H93" s="424" t="s">
        <v>196</v>
      </c>
      <c r="I93" s="425">
        <v>75</v>
      </c>
      <c r="J93" s="230" t="s">
        <v>126</v>
      </c>
      <c r="K93" s="424" t="s">
        <v>123</v>
      </c>
      <c r="L93" s="426">
        <v>9824870</v>
      </c>
      <c r="M93" s="427">
        <v>300</v>
      </c>
      <c r="N93" s="427">
        <f t="shared" si="38"/>
        <v>50</v>
      </c>
      <c r="O93" s="232">
        <v>1</v>
      </c>
      <c r="P93" s="428">
        <v>26050.5</v>
      </c>
      <c r="Q93" s="429">
        <f t="shared" si="34"/>
        <v>86.834999999999994</v>
      </c>
      <c r="R93" s="228">
        <f t="shared" si="50"/>
        <v>43558</v>
      </c>
      <c r="S93" s="214">
        <v>240</v>
      </c>
      <c r="T93" s="214"/>
      <c r="U93" s="215">
        <f t="shared" si="51"/>
        <v>0</v>
      </c>
      <c r="V93" s="216">
        <v>79</v>
      </c>
      <c r="W93" s="217">
        <f t="shared" si="42"/>
        <v>9824870</v>
      </c>
      <c r="X93" s="218" t="str">
        <f t="shared" si="52"/>
        <v>143/27.05.19</v>
      </c>
      <c r="Y93" s="219">
        <f t="shared" si="40"/>
        <v>43558</v>
      </c>
      <c r="Z93" s="219">
        <f t="shared" si="40"/>
        <v>43923</v>
      </c>
      <c r="AA93" s="220"/>
      <c r="AB93" s="220">
        <f t="shared" si="53"/>
        <v>0</v>
      </c>
      <c r="AC93" s="221" t="str">
        <f t="shared" si="41"/>
        <v>Camas Chardonnay White Wine 6/750 ml</v>
      </c>
      <c r="AD93" s="222">
        <f t="shared" si="41"/>
        <v>75</v>
      </c>
      <c r="AE93" s="223">
        <f t="shared" si="54"/>
        <v>86.834999999999994</v>
      </c>
      <c r="AF93" s="224">
        <f t="shared" si="55"/>
        <v>2204</v>
      </c>
      <c r="AG93" s="225">
        <f t="shared" si="43"/>
        <v>0</v>
      </c>
      <c r="AH93" s="226">
        <f t="shared" si="56"/>
        <v>0.5</v>
      </c>
      <c r="AI93" s="225">
        <f t="shared" si="57"/>
        <v>0</v>
      </c>
      <c r="AJ93" s="225">
        <v>0</v>
      </c>
      <c r="AK93" s="225">
        <v>0</v>
      </c>
      <c r="AL93" s="225">
        <v>0</v>
      </c>
      <c r="AM93" s="225"/>
      <c r="AN93" s="225">
        <f t="shared" si="58"/>
        <v>0</v>
      </c>
      <c r="AO93" s="225">
        <f t="shared" si="44"/>
        <v>640</v>
      </c>
      <c r="AP93" s="225">
        <f t="shared" si="59"/>
        <v>0</v>
      </c>
      <c r="AQ93" s="225">
        <f t="shared" si="60"/>
        <v>0</v>
      </c>
      <c r="AR93" s="227">
        <f t="shared" si="47"/>
        <v>44287</v>
      </c>
      <c r="AS93" s="228">
        <f t="shared" si="61"/>
        <v>43647</v>
      </c>
      <c r="AT93" s="229">
        <f t="shared" si="45"/>
        <v>0</v>
      </c>
      <c r="AU93" s="229">
        <f t="shared" si="46"/>
        <v>0</v>
      </c>
      <c r="AV93" s="229">
        <f t="shared" si="62"/>
        <v>0</v>
      </c>
      <c r="AW93" s="230" t="str">
        <f t="shared" si="63"/>
        <v>6x75 CL</v>
      </c>
      <c r="AX93" s="230"/>
      <c r="AY93" s="229">
        <v>0.75</v>
      </c>
      <c r="AZ93" s="229">
        <f t="shared" si="64"/>
        <v>0</v>
      </c>
      <c r="CR93" s="232"/>
      <c r="CS93" s="227">
        <f t="shared" si="39"/>
        <v>43558</v>
      </c>
      <c r="CT93" s="227">
        <f t="shared" si="39"/>
        <v>43923</v>
      </c>
      <c r="CU93" s="232" t="str">
        <f t="shared" si="39"/>
        <v>143/27.05.19</v>
      </c>
      <c r="CV93" s="232" t="str">
        <f t="shared" si="65"/>
        <v>Camas Chardonnay White Wine 6/750 ml</v>
      </c>
      <c r="CW93" s="232" t="str">
        <f t="shared" si="66"/>
        <v>6x75 CL</v>
      </c>
      <c r="CX93" s="214">
        <f t="shared" si="48"/>
        <v>300</v>
      </c>
      <c r="CY93" s="214">
        <v>300</v>
      </c>
      <c r="CZ93" s="214">
        <v>240</v>
      </c>
      <c r="DA93" s="214"/>
      <c r="DB93" s="214"/>
      <c r="DC93" s="214"/>
      <c r="DD93" s="214"/>
      <c r="DE93" s="214"/>
      <c r="DF93" s="214"/>
      <c r="DG93" s="214"/>
      <c r="DH93" s="214"/>
      <c r="DI93" s="214"/>
      <c r="DJ93" s="214"/>
      <c r="DK93" s="214"/>
      <c r="DL93" s="214"/>
      <c r="DM93" s="214"/>
      <c r="DN93" s="214"/>
      <c r="DO93" s="214"/>
      <c r="DP93" s="214"/>
      <c r="DQ93" s="214"/>
      <c r="DR93" s="214"/>
      <c r="DS93" s="214"/>
      <c r="DT93" s="214"/>
      <c r="DU93" s="214"/>
      <c r="DV93" s="214"/>
      <c r="DW93" s="214"/>
      <c r="DX93" s="214"/>
      <c r="DY93" s="214"/>
      <c r="DZ93" s="214"/>
      <c r="EA93" s="233"/>
      <c r="EB93" s="233"/>
      <c r="EC93" s="233"/>
      <c r="ED93" s="233"/>
      <c r="EE93" s="233"/>
      <c r="EF93" s="233"/>
      <c r="EG93" s="233"/>
      <c r="EH93" s="233"/>
      <c r="EI93" s="233"/>
      <c r="EJ93" s="233"/>
      <c r="EK93" s="233"/>
      <c r="EL93" s="233"/>
      <c r="EM93" s="233"/>
      <c r="EN93" s="233"/>
      <c r="EO93" s="233"/>
      <c r="EP93" s="233"/>
      <c r="EQ93" s="233"/>
      <c r="ER93" s="233"/>
      <c r="ES93" s="233"/>
      <c r="ET93" s="233"/>
      <c r="EU93" s="233"/>
      <c r="EV93" s="233"/>
      <c r="EW93" s="233"/>
      <c r="EX93" s="233"/>
      <c r="EY93" s="233"/>
      <c r="EZ93" s="233"/>
      <c r="FA93" s="233"/>
      <c r="FB93" s="233"/>
      <c r="FC93" s="233"/>
      <c r="FD93" s="233"/>
      <c r="FE93" s="233"/>
      <c r="FF93" s="233"/>
      <c r="FG93" s="233"/>
      <c r="FH93" s="233"/>
      <c r="FI93" s="233"/>
      <c r="FJ93" s="233"/>
      <c r="FK93" s="233"/>
      <c r="FL93" s="233"/>
      <c r="FM93" s="233"/>
      <c r="FN93" s="233"/>
      <c r="FO93" s="233"/>
      <c r="FP93" s="233"/>
      <c r="FQ93" s="233"/>
      <c r="FR93" s="233"/>
      <c r="FS93" s="233"/>
      <c r="FT93" s="233"/>
      <c r="FU93" s="233"/>
      <c r="FV93" s="233"/>
      <c r="FW93" s="233"/>
      <c r="FX93" s="233"/>
      <c r="FY93" s="233"/>
      <c r="FZ93" s="233"/>
      <c r="GA93" s="233"/>
      <c r="GB93" s="233"/>
      <c r="GC93" s="233"/>
      <c r="GD93" s="233"/>
      <c r="GE93" s="233"/>
      <c r="GF93" s="233"/>
      <c r="GG93" s="233"/>
      <c r="GH93" s="233"/>
      <c r="GI93" s="233"/>
      <c r="GJ93" s="233"/>
      <c r="GK93" s="233"/>
      <c r="GL93" s="233"/>
      <c r="GM93" s="233"/>
      <c r="GN93" s="233"/>
      <c r="GO93" s="233"/>
      <c r="GP93" s="233"/>
      <c r="GQ93" s="233"/>
      <c r="GR93" s="233"/>
      <c r="GS93" s="233"/>
      <c r="GT93" s="233"/>
      <c r="GU93" s="233"/>
      <c r="GV93" s="233"/>
      <c r="GW93" s="233"/>
      <c r="GX93" s="233"/>
      <c r="GY93" s="233"/>
      <c r="GZ93" s="233"/>
      <c r="HA93" s="233"/>
      <c r="HB93" s="233"/>
      <c r="HC93" s="233"/>
      <c r="HD93" s="233"/>
      <c r="HE93" s="233"/>
      <c r="HF93" s="233"/>
      <c r="HG93" s="233"/>
      <c r="HH93" s="233"/>
      <c r="HI93" s="233"/>
      <c r="HJ93" s="233"/>
      <c r="HK93" s="233"/>
    </row>
    <row r="94" spans="1:219" s="264" customFormat="1" ht="12.75" hidden="1" customHeight="1">
      <c r="A94" s="234">
        <f t="shared" si="49"/>
        <v>80</v>
      </c>
      <c r="B94" s="265">
        <v>43558</v>
      </c>
      <c r="C94" s="265">
        <v>43923</v>
      </c>
      <c r="D94" s="270" t="s">
        <v>197</v>
      </c>
      <c r="E94" s="237">
        <v>0.75</v>
      </c>
      <c r="F94" s="238">
        <v>2</v>
      </c>
      <c r="G94" s="239">
        <v>2208</v>
      </c>
      <c r="H94" s="267" t="s">
        <v>167</v>
      </c>
      <c r="I94" s="241">
        <v>75</v>
      </c>
      <c r="J94" s="242" t="s">
        <v>128</v>
      </c>
      <c r="K94" s="267" t="s">
        <v>123</v>
      </c>
      <c r="L94" s="266">
        <v>8321626</v>
      </c>
      <c r="M94" s="245">
        <v>24</v>
      </c>
      <c r="N94" s="245">
        <f t="shared" si="38"/>
        <v>12</v>
      </c>
      <c r="O94" s="246">
        <v>1</v>
      </c>
      <c r="P94" s="247">
        <v>10801.33</v>
      </c>
      <c r="Q94" s="248">
        <f t="shared" si="34"/>
        <v>450.05541666666664</v>
      </c>
      <c r="R94" s="249">
        <f t="shared" si="50"/>
        <v>43558</v>
      </c>
      <c r="S94" s="244"/>
      <c r="T94" s="244"/>
      <c r="U94" s="250">
        <f t="shared" si="51"/>
        <v>0</v>
      </c>
      <c r="V94" s="251">
        <v>80</v>
      </c>
      <c r="W94" s="252">
        <f t="shared" si="42"/>
        <v>8321626</v>
      </c>
      <c r="X94" s="253" t="str">
        <f t="shared" si="52"/>
        <v>144/27.05.19</v>
      </c>
      <c r="Y94" s="254">
        <f t="shared" si="40"/>
        <v>43558</v>
      </c>
      <c r="Z94" s="254">
        <f t="shared" si="40"/>
        <v>43923</v>
      </c>
      <c r="AA94" s="255"/>
      <c r="AB94" s="255">
        <f t="shared" si="53"/>
        <v>0</v>
      </c>
      <c r="AC94" s="256" t="str">
        <f t="shared" si="41"/>
        <v>The Glenlivet 12 Yo 12/750 ml</v>
      </c>
      <c r="AD94" s="257">
        <f t="shared" si="41"/>
        <v>75</v>
      </c>
      <c r="AE94" s="258">
        <f t="shared" si="54"/>
        <v>450.05541666666664</v>
      </c>
      <c r="AF94" s="259">
        <f t="shared" si="55"/>
        <v>2208</v>
      </c>
      <c r="AG94" s="260">
        <f t="shared" si="43"/>
        <v>0</v>
      </c>
      <c r="AH94" s="261">
        <f t="shared" si="56"/>
        <v>0.5</v>
      </c>
      <c r="AI94" s="260">
        <f t="shared" si="57"/>
        <v>0</v>
      </c>
      <c r="AJ94" s="260">
        <v>0</v>
      </c>
      <c r="AK94" s="260">
        <v>0</v>
      </c>
      <c r="AL94" s="260">
        <v>0</v>
      </c>
      <c r="AM94" s="260"/>
      <c r="AN94" s="260">
        <f t="shared" si="58"/>
        <v>0</v>
      </c>
      <c r="AO94" s="260">
        <f t="shared" si="44"/>
        <v>640</v>
      </c>
      <c r="AP94" s="260">
        <f t="shared" si="59"/>
        <v>0</v>
      </c>
      <c r="AQ94" s="260">
        <f t="shared" si="60"/>
        <v>0</v>
      </c>
      <c r="AR94" s="262">
        <f t="shared" si="47"/>
        <v>44287</v>
      </c>
      <c r="AS94" s="249">
        <f t="shared" si="61"/>
        <v>43647</v>
      </c>
      <c r="AT94" s="263">
        <f t="shared" si="45"/>
        <v>0</v>
      </c>
      <c r="AU94" s="263">
        <f t="shared" si="46"/>
        <v>0</v>
      </c>
      <c r="AV94" s="263">
        <f t="shared" si="62"/>
        <v>0</v>
      </c>
      <c r="AW94" s="242" t="str">
        <f t="shared" si="63"/>
        <v>12x75 CL</v>
      </c>
      <c r="AX94" s="242"/>
      <c r="AY94" s="263">
        <v>0.75</v>
      </c>
      <c r="AZ94" s="263">
        <f t="shared" si="64"/>
        <v>0</v>
      </c>
      <c r="CR94" s="246"/>
      <c r="CS94" s="262">
        <f t="shared" si="39"/>
        <v>43558</v>
      </c>
      <c r="CT94" s="262">
        <f t="shared" si="39"/>
        <v>43923</v>
      </c>
      <c r="CU94" s="246" t="str">
        <f t="shared" si="39"/>
        <v>144/27.05.19</v>
      </c>
      <c r="CV94" s="246" t="str">
        <f t="shared" si="65"/>
        <v>The Glenlivet 12 Yo 12/750 ml</v>
      </c>
      <c r="CW94" s="246" t="str">
        <f t="shared" si="66"/>
        <v>12x75 CL</v>
      </c>
      <c r="CX94" s="244">
        <f t="shared" si="48"/>
        <v>24</v>
      </c>
      <c r="CY94" s="244"/>
      <c r="CZ94" s="244"/>
      <c r="DA94" s="244"/>
      <c r="DB94" s="244"/>
      <c r="DC94" s="244"/>
      <c r="DD94" s="244"/>
      <c r="DE94" s="244"/>
      <c r="DF94" s="244"/>
      <c r="DG94" s="244"/>
      <c r="DH94" s="244"/>
      <c r="DI94" s="244"/>
      <c r="DJ94" s="244"/>
      <c r="DK94" s="244"/>
      <c r="DL94" s="244"/>
      <c r="DM94" s="244"/>
      <c r="DN94" s="244"/>
      <c r="DO94" s="244"/>
      <c r="DP94" s="244"/>
      <c r="DQ94" s="244"/>
      <c r="DR94" s="244"/>
      <c r="DS94" s="244"/>
      <c r="DT94" s="244"/>
      <c r="DU94" s="244"/>
      <c r="DV94" s="244"/>
      <c r="DW94" s="244"/>
      <c r="DX94" s="244"/>
      <c r="DY94" s="244"/>
      <c r="DZ94" s="244"/>
      <c r="EA94" s="238"/>
      <c r="EB94" s="238"/>
      <c r="EC94" s="238"/>
      <c r="ED94" s="238"/>
      <c r="EE94" s="238"/>
      <c r="EF94" s="238"/>
      <c r="EG94" s="238"/>
      <c r="EH94" s="238"/>
      <c r="EI94" s="238"/>
      <c r="EJ94" s="238"/>
      <c r="EK94" s="238"/>
      <c r="EL94" s="238"/>
      <c r="EM94" s="238"/>
      <c r="EN94" s="238"/>
      <c r="EO94" s="238"/>
      <c r="EP94" s="238"/>
      <c r="EQ94" s="238"/>
      <c r="ER94" s="238"/>
      <c r="ES94" s="238"/>
      <c r="ET94" s="238"/>
      <c r="EU94" s="238"/>
      <c r="EV94" s="238"/>
      <c r="EW94" s="238"/>
      <c r="EX94" s="238"/>
      <c r="EY94" s="238"/>
      <c r="EZ94" s="238"/>
      <c r="FA94" s="238"/>
      <c r="FB94" s="238"/>
      <c r="FC94" s="238"/>
      <c r="FD94" s="238"/>
      <c r="FE94" s="238"/>
      <c r="FF94" s="238"/>
      <c r="FG94" s="238"/>
      <c r="FH94" s="238"/>
      <c r="FI94" s="238"/>
      <c r="FJ94" s="238"/>
      <c r="FK94" s="238"/>
      <c r="FL94" s="238"/>
      <c r="FM94" s="238"/>
      <c r="FN94" s="238"/>
      <c r="FO94" s="238"/>
      <c r="FP94" s="238"/>
      <c r="FQ94" s="238"/>
      <c r="FR94" s="238"/>
      <c r="FS94" s="238"/>
      <c r="FT94" s="238"/>
      <c r="FU94" s="238"/>
      <c r="FV94" s="238"/>
      <c r="FW94" s="238"/>
      <c r="FX94" s="238"/>
      <c r="FY94" s="238"/>
      <c r="FZ94" s="238"/>
      <c r="GA94" s="238"/>
      <c r="GB94" s="238"/>
      <c r="GC94" s="238"/>
      <c r="GD94" s="238"/>
      <c r="GE94" s="238"/>
      <c r="GF94" s="238"/>
      <c r="GG94" s="238"/>
      <c r="GH94" s="238"/>
      <c r="GI94" s="238"/>
      <c r="GJ94" s="238"/>
      <c r="GK94" s="238"/>
      <c r="GL94" s="238"/>
      <c r="GM94" s="238"/>
      <c r="GN94" s="238"/>
      <c r="GO94" s="238"/>
      <c r="GP94" s="238"/>
      <c r="GQ94" s="238"/>
      <c r="GR94" s="238"/>
      <c r="GS94" s="238"/>
      <c r="GT94" s="238"/>
      <c r="GU94" s="238"/>
      <c r="GV94" s="238"/>
      <c r="GW94" s="238"/>
      <c r="GX94" s="238"/>
      <c r="GY94" s="238"/>
      <c r="GZ94" s="238"/>
      <c r="HA94" s="238"/>
      <c r="HB94" s="238"/>
      <c r="HC94" s="238"/>
      <c r="HD94" s="238"/>
      <c r="HE94" s="238"/>
      <c r="HF94" s="238"/>
      <c r="HG94" s="238"/>
      <c r="HH94" s="238"/>
      <c r="HI94" s="238"/>
      <c r="HJ94" s="238"/>
      <c r="HK94" s="238"/>
    </row>
    <row r="95" spans="1:219" s="264" customFormat="1" ht="12.75" hidden="1" customHeight="1">
      <c r="A95" s="234">
        <f t="shared" si="49"/>
        <v>81</v>
      </c>
      <c r="B95" s="265">
        <v>43558</v>
      </c>
      <c r="C95" s="265">
        <v>43923</v>
      </c>
      <c r="D95" s="270" t="s">
        <v>197</v>
      </c>
      <c r="E95" s="237">
        <v>0.75</v>
      </c>
      <c r="F95" s="238">
        <v>12</v>
      </c>
      <c r="G95" s="239">
        <v>2208</v>
      </c>
      <c r="H95" s="267" t="s">
        <v>167</v>
      </c>
      <c r="I95" s="241">
        <v>75</v>
      </c>
      <c r="J95" s="242" t="s">
        <v>128</v>
      </c>
      <c r="K95" s="267" t="s">
        <v>123</v>
      </c>
      <c r="L95" s="266">
        <v>8666975</v>
      </c>
      <c r="M95" s="245">
        <v>216</v>
      </c>
      <c r="N95" s="245">
        <f t="shared" si="38"/>
        <v>18</v>
      </c>
      <c r="O95" s="246">
        <v>1</v>
      </c>
      <c r="P95" s="247">
        <v>97211.94</v>
      </c>
      <c r="Q95" s="248">
        <f t="shared" si="34"/>
        <v>450.0552777777778</v>
      </c>
      <c r="R95" s="249">
        <f t="shared" si="50"/>
        <v>43558</v>
      </c>
      <c r="S95" s="244"/>
      <c r="T95" s="244">
        <v>0</v>
      </c>
      <c r="U95" s="250">
        <f t="shared" si="51"/>
        <v>0</v>
      </c>
      <c r="V95" s="251">
        <v>81</v>
      </c>
      <c r="W95" s="252">
        <f t="shared" si="42"/>
        <v>8666975</v>
      </c>
      <c r="X95" s="253" t="str">
        <f t="shared" si="52"/>
        <v>144/27.05.19</v>
      </c>
      <c r="Y95" s="254">
        <f t="shared" si="40"/>
        <v>43558</v>
      </c>
      <c r="Z95" s="254">
        <f t="shared" si="40"/>
        <v>43923</v>
      </c>
      <c r="AA95" s="255"/>
      <c r="AB95" s="255">
        <f t="shared" si="53"/>
        <v>0</v>
      </c>
      <c r="AC95" s="256" t="str">
        <f t="shared" si="41"/>
        <v>The Glenlivet 12 Yo 12/750 ml</v>
      </c>
      <c r="AD95" s="257">
        <f t="shared" si="41"/>
        <v>75</v>
      </c>
      <c r="AE95" s="258">
        <f t="shared" si="54"/>
        <v>450.0552777777778</v>
      </c>
      <c r="AF95" s="259">
        <f t="shared" si="55"/>
        <v>2208</v>
      </c>
      <c r="AG95" s="260">
        <f t="shared" si="43"/>
        <v>0</v>
      </c>
      <c r="AH95" s="261">
        <f t="shared" si="56"/>
        <v>0.5</v>
      </c>
      <c r="AI95" s="260">
        <f t="shared" si="57"/>
        <v>0</v>
      </c>
      <c r="AJ95" s="260">
        <v>0</v>
      </c>
      <c r="AK95" s="260">
        <v>0</v>
      </c>
      <c r="AL95" s="260">
        <v>0</v>
      </c>
      <c r="AM95" s="260"/>
      <c r="AN95" s="260">
        <f t="shared" si="58"/>
        <v>0</v>
      </c>
      <c r="AO95" s="260">
        <f t="shared" si="44"/>
        <v>640</v>
      </c>
      <c r="AP95" s="260">
        <f t="shared" si="59"/>
        <v>0</v>
      </c>
      <c r="AQ95" s="260">
        <f t="shared" si="60"/>
        <v>0</v>
      </c>
      <c r="AR95" s="262">
        <f t="shared" si="47"/>
        <v>44287</v>
      </c>
      <c r="AS95" s="249">
        <f t="shared" si="61"/>
        <v>43647</v>
      </c>
      <c r="AT95" s="263">
        <f t="shared" si="45"/>
        <v>0</v>
      </c>
      <c r="AU95" s="263">
        <f t="shared" si="46"/>
        <v>0</v>
      </c>
      <c r="AV95" s="263">
        <f t="shared" si="62"/>
        <v>0</v>
      </c>
      <c r="AW95" s="242" t="str">
        <f t="shared" si="63"/>
        <v>12x75 CL</v>
      </c>
      <c r="AX95" s="242"/>
      <c r="AY95" s="263">
        <v>0.75</v>
      </c>
      <c r="AZ95" s="263">
        <f t="shared" si="64"/>
        <v>0</v>
      </c>
      <c r="CR95" s="246"/>
      <c r="CS95" s="262">
        <f t="shared" si="39"/>
        <v>43558</v>
      </c>
      <c r="CT95" s="262">
        <f t="shared" si="39"/>
        <v>43923</v>
      </c>
      <c r="CU95" s="246" t="str">
        <f t="shared" si="39"/>
        <v>144/27.05.19</v>
      </c>
      <c r="CV95" s="246" t="str">
        <f t="shared" si="65"/>
        <v>The Glenlivet 12 Yo 12/750 ml</v>
      </c>
      <c r="CW95" s="246" t="str">
        <f t="shared" si="66"/>
        <v>12x75 CL</v>
      </c>
      <c r="CX95" s="244">
        <f t="shared" si="48"/>
        <v>216</v>
      </c>
      <c r="CY95" s="244"/>
      <c r="CZ95" s="244"/>
      <c r="DA95" s="244"/>
      <c r="DB95" s="244"/>
      <c r="DC95" s="244"/>
      <c r="DD95" s="244"/>
      <c r="DE95" s="244"/>
      <c r="DF95" s="244"/>
      <c r="DG95" s="244"/>
      <c r="DH95" s="244"/>
      <c r="DI95" s="244"/>
      <c r="DJ95" s="244"/>
      <c r="DK95" s="244"/>
      <c r="DL95" s="244"/>
      <c r="DM95" s="244"/>
      <c r="DN95" s="244"/>
      <c r="DO95" s="244"/>
      <c r="DP95" s="244"/>
      <c r="DQ95" s="244"/>
      <c r="DR95" s="244"/>
      <c r="DS95" s="244"/>
      <c r="DT95" s="244"/>
      <c r="DU95" s="244"/>
      <c r="DV95" s="244"/>
      <c r="DW95" s="244"/>
      <c r="DX95" s="244"/>
      <c r="DY95" s="244"/>
      <c r="DZ95" s="244"/>
      <c r="EA95" s="238"/>
      <c r="EB95" s="238"/>
      <c r="EC95" s="238"/>
      <c r="ED95" s="238"/>
      <c r="EE95" s="238"/>
      <c r="EF95" s="238"/>
      <c r="EG95" s="238"/>
      <c r="EH95" s="238"/>
      <c r="EI95" s="238"/>
      <c r="EJ95" s="238"/>
      <c r="EK95" s="238"/>
      <c r="EL95" s="238"/>
      <c r="EM95" s="238"/>
      <c r="EN95" s="238"/>
      <c r="EO95" s="238"/>
      <c r="EP95" s="238"/>
      <c r="EQ95" s="238"/>
      <c r="ER95" s="238"/>
      <c r="ES95" s="238"/>
      <c r="ET95" s="238"/>
      <c r="EU95" s="238"/>
      <c r="EV95" s="238"/>
      <c r="EW95" s="238"/>
      <c r="EX95" s="238"/>
      <c r="EY95" s="238"/>
      <c r="EZ95" s="238"/>
      <c r="FA95" s="238"/>
      <c r="FB95" s="238"/>
      <c r="FC95" s="238"/>
      <c r="FD95" s="238"/>
      <c r="FE95" s="238"/>
      <c r="FF95" s="238"/>
      <c r="FG95" s="238"/>
      <c r="FH95" s="238"/>
      <c r="FI95" s="238"/>
      <c r="FJ95" s="238"/>
      <c r="FK95" s="238"/>
      <c r="FL95" s="238"/>
      <c r="FM95" s="238"/>
      <c r="FN95" s="238"/>
      <c r="FO95" s="238"/>
      <c r="FP95" s="238"/>
      <c r="FQ95" s="238"/>
      <c r="FR95" s="238"/>
      <c r="FS95" s="238"/>
      <c r="FT95" s="238"/>
      <c r="FU95" s="238"/>
      <c r="FV95" s="238"/>
      <c r="FW95" s="238"/>
      <c r="FX95" s="238"/>
      <c r="FY95" s="238"/>
      <c r="FZ95" s="238"/>
      <c r="GA95" s="238"/>
      <c r="GB95" s="238"/>
      <c r="GC95" s="238"/>
      <c r="GD95" s="238"/>
      <c r="GE95" s="238"/>
      <c r="GF95" s="238"/>
      <c r="GG95" s="238"/>
      <c r="GH95" s="238"/>
      <c r="GI95" s="238"/>
      <c r="GJ95" s="238"/>
      <c r="GK95" s="238"/>
      <c r="GL95" s="238"/>
      <c r="GM95" s="238"/>
      <c r="GN95" s="238"/>
      <c r="GO95" s="238"/>
      <c r="GP95" s="238"/>
      <c r="GQ95" s="238"/>
      <c r="GR95" s="238"/>
      <c r="GS95" s="238"/>
      <c r="GT95" s="238"/>
      <c r="GU95" s="238"/>
      <c r="GV95" s="238"/>
      <c r="GW95" s="238"/>
      <c r="GX95" s="238"/>
      <c r="GY95" s="238"/>
      <c r="GZ95" s="238"/>
      <c r="HA95" s="238"/>
      <c r="HB95" s="238"/>
      <c r="HC95" s="238"/>
      <c r="HD95" s="238"/>
      <c r="HE95" s="238"/>
      <c r="HF95" s="238"/>
      <c r="HG95" s="238"/>
      <c r="HH95" s="238"/>
      <c r="HI95" s="238"/>
      <c r="HJ95" s="238"/>
      <c r="HK95" s="238"/>
    </row>
    <row r="96" spans="1:219" s="264" customFormat="1" ht="12.75" hidden="1" customHeight="1">
      <c r="A96" s="234">
        <f t="shared" si="49"/>
        <v>82</v>
      </c>
      <c r="B96" s="265">
        <v>43440</v>
      </c>
      <c r="C96" s="265">
        <v>43804</v>
      </c>
      <c r="D96" s="270" t="s">
        <v>197</v>
      </c>
      <c r="E96" s="237">
        <v>0.75</v>
      </c>
      <c r="F96" s="238">
        <v>12</v>
      </c>
      <c r="G96" s="239">
        <v>2208</v>
      </c>
      <c r="H96" s="267" t="s">
        <v>168</v>
      </c>
      <c r="I96" s="241">
        <v>75</v>
      </c>
      <c r="J96" s="242" t="s">
        <v>128</v>
      </c>
      <c r="K96" s="267" t="s">
        <v>123</v>
      </c>
      <c r="L96" s="266">
        <v>8892967</v>
      </c>
      <c r="M96" s="245">
        <v>60</v>
      </c>
      <c r="N96" s="245">
        <f t="shared" si="38"/>
        <v>5</v>
      </c>
      <c r="O96" s="246">
        <v>1</v>
      </c>
      <c r="P96" s="247">
        <v>13311.4</v>
      </c>
      <c r="Q96" s="248">
        <f t="shared" si="34"/>
        <v>221.85666666666665</v>
      </c>
      <c r="R96" s="249">
        <f t="shared" si="50"/>
        <v>43440</v>
      </c>
      <c r="S96" s="244"/>
      <c r="T96" s="244"/>
      <c r="U96" s="250">
        <f t="shared" si="51"/>
        <v>0</v>
      </c>
      <c r="V96" s="251">
        <v>82</v>
      </c>
      <c r="W96" s="252">
        <f t="shared" si="42"/>
        <v>8892967</v>
      </c>
      <c r="X96" s="253" t="str">
        <f t="shared" si="52"/>
        <v>144/27.05.19</v>
      </c>
      <c r="Y96" s="254">
        <f t="shared" si="40"/>
        <v>43440</v>
      </c>
      <c r="Z96" s="254">
        <f t="shared" si="40"/>
        <v>43804</v>
      </c>
      <c r="AA96" s="255"/>
      <c r="AB96" s="255">
        <f t="shared" si="53"/>
        <v>0</v>
      </c>
      <c r="AC96" s="256" t="str">
        <f t="shared" si="41"/>
        <v>Jameson Irish Whisky 12/750 ml</v>
      </c>
      <c r="AD96" s="257">
        <f t="shared" si="41"/>
        <v>75</v>
      </c>
      <c r="AE96" s="258">
        <f t="shared" si="54"/>
        <v>221.85666666666665</v>
      </c>
      <c r="AF96" s="259">
        <f t="shared" si="55"/>
        <v>2208</v>
      </c>
      <c r="AG96" s="260">
        <f t="shared" si="43"/>
        <v>0</v>
      </c>
      <c r="AH96" s="261">
        <f t="shared" si="56"/>
        <v>0.5</v>
      </c>
      <c r="AI96" s="260">
        <f t="shared" si="57"/>
        <v>0</v>
      </c>
      <c r="AJ96" s="260">
        <v>0</v>
      </c>
      <c r="AK96" s="260">
        <v>0</v>
      </c>
      <c r="AL96" s="260">
        <v>0</v>
      </c>
      <c r="AM96" s="260"/>
      <c r="AN96" s="260">
        <f t="shared" si="58"/>
        <v>0</v>
      </c>
      <c r="AO96" s="260">
        <f t="shared" si="44"/>
        <v>758</v>
      </c>
      <c r="AP96" s="260">
        <f t="shared" si="59"/>
        <v>0</v>
      </c>
      <c r="AQ96" s="260">
        <f t="shared" si="60"/>
        <v>0</v>
      </c>
      <c r="AR96" s="262">
        <f t="shared" si="47"/>
        <v>44287</v>
      </c>
      <c r="AS96" s="249">
        <f t="shared" si="61"/>
        <v>43529</v>
      </c>
      <c r="AT96" s="263">
        <f t="shared" si="45"/>
        <v>0</v>
      </c>
      <c r="AU96" s="263">
        <f t="shared" si="46"/>
        <v>0</v>
      </c>
      <c r="AV96" s="263">
        <f t="shared" si="62"/>
        <v>0</v>
      </c>
      <c r="AW96" s="242" t="str">
        <f t="shared" si="63"/>
        <v>12x75 CL</v>
      </c>
      <c r="AX96" s="242"/>
      <c r="AY96" s="263">
        <v>0.75</v>
      </c>
      <c r="AZ96" s="263">
        <f t="shared" si="64"/>
        <v>0</v>
      </c>
      <c r="CR96" s="246"/>
      <c r="CS96" s="262">
        <f t="shared" si="39"/>
        <v>43440</v>
      </c>
      <c r="CT96" s="262">
        <f t="shared" si="39"/>
        <v>43804</v>
      </c>
      <c r="CU96" s="246" t="str">
        <f t="shared" si="39"/>
        <v>144/27.05.19</v>
      </c>
      <c r="CV96" s="246" t="str">
        <f t="shared" si="65"/>
        <v>Jameson Irish Whisky 12/750 ml</v>
      </c>
      <c r="CW96" s="246" t="str">
        <f t="shared" si="66"/>
        <v>12x75 CL</v>
      </c>
      <c r="CX96" s="244">
        <f t="shared" si="48"/>
        <v>60</v>
      </c>
      <c r="CY96" s="244"/>
      <c r="CZ96" s="244"/>
      <c r="DA96" s="244"/>
      <c r="DB96" s="244"/>
      <c r="DC96" s="244"/>
      <c r="DD96" s="244"/>
      <c r="DE96" s="244"/>
      <c r="DF96" s="244"/>
      <c r="DG96" s="244"/>
      <c r="DH96" s="244"/>
      <c r="DI96" s="244"/>
      <c r="DJ96" s="244"/>
      <c r="DK96" s="244"/>
      <c r="DL96" s="244"/>
      <c r="DM96" s="244"/>
      <c r="DN96" s="244"/>
      <c r="DO96" s="244"/>
      <c r="DP96" s="244"/>
      <c r="DQ96" s="244"/>
      <c r="DR96" s="244"/>
      <c r="DS96" s="244"/>
      <c r="DT96" s="244"/>
      <c r="DU96" s="244"/>
      <c r="DV96" s="244"/>
      <c r="DW96" s="244"/>
      <c r="DX96" s="244"/>
      <c r="DY96" s="244"/>
      <c r="DZ96" s="244"/>
      <c r="EA96" s="238"/>
      <c r="EB96" s="238"/>
      <c r="EC96" s="238"/>
      <c r="ED96" s="238"/>
      <c r="EE96" s="238"/>
      <c r="EF96" s="238"/>
      <c r="EG96" s="238"/>
      <c r="EH96" s="238"/>
      <c r="EI96" s="238"/>
      <c r="EJ96" s="238"/>
      <c r="EK96" s="238"/>
      <c r="EL96" s="238"/>
      <c r="EM96" s="238"/>
      <c r="EN96" s="238"/>
      <c r="EO96" s="238"/>
      <c r="EP96" s="238"/>
      <c r="EQ96" s="238"/>
      <c r="ER96" s="238"/>
      <c r="ES96" s="238"/>
      <c r="ET96" s="238"/>
      <c r="EU96" s="238"/>
      <c r="EV96" s="238"/>
      <c r="EW96" s="238"/>
      <c r="EX96" s="238"/>
      <c r="EY96" s="238"/>
      <c r="EZ96" s="238"/>
      <c r="FA96" s="238"/>
      <c r="FB96" s="238"/>
      <c r="FC96" s="238"/>
      <c r="FD96" s="238"/>
      <c r="FE96" s="238"/>
      <c r="FF96" s="238"/>
      <c r="FG96" s="238"/>
      <c r="FH96" s="238"/>
      <c r="FI96" s="238"/>
      <c r="FJ96" s="238"/>
      <c r="FK96" s="238"/>
      <c r="FL96" s="238"/>
      <c r="FM96" s="238"/>
      <c r="FN96" s="238"/>
      <c r="FO96" s="238"/>
      <c r="FP96" s="238"/>
      <c r="FQ96" s="238"/>
      <c r="FR96" s="238"/>
      <c r="FS96" s="238"/>
      <c r="FT96" s="238"/>
      <c r="FU96" s="238"/>
      <c r="FV96" s="238"/>
      <c r="FW96" s="238"/>
      <c r="FX96" s="238"/>
      <c r="FY96" s="238"/>
      <c r="FZ96" s="238"/>
      <c r="GA96" s="238"/>
      <c r="GB96" s="238"/>
      <c r="GC96" s="238"/>
      <c r="GD96" s="238"/>
      <c r="GE96" s="238"/>
      <c r="GF96" s="238"/>
      <c r="GG96" s="238"/>
      <c r="GH96" s="238"/>
      <c r="GI96" s="238"/>
      <c r="GJ96" s="238"/>
      <c r="GK96" s="238"/>
      <c r="GL96" s="238"/>
      <c r="GM96" s="238"/>
      <c r="GN96" s="238"/>
      <c r="GO96" s="238"/>
      <c r="GP96" s="238"/>
      <c r="GQ96" s="238"/>
      <c r="GR96" s="238"/>
      <c r="GS96" s="238"/>
      <c r="GT96" s="238"/>
      <c r="GU96" s="238"/>
      <c r="GV96" s="238"/>
      <c r="GW96" s="238"/>
      <c r="GX96" s="238"/>
      <c r="GY96" s="238"/>
      <c r="GZ96" s="238"/>
      <c r="HA96" s="238"/>
      <c r="HB96" s="238"/>
      <c r="HC96" s="238"/>
      <c r="HD96" s="238"/>
      <c r="HE96" s="238"/>
      <c r="HF96" s="238"/>
      <c r="HG96" s="238"/>
      <c r="HH96" s="238"/>
      <c r="HI96" s="238"/>
      <c r="HJ96" s="238"/>
      <c r="HK96" s="238"/>
    </row>
    <row r="97" spans="1:219" s="264" customFormat="1" ht="12.75" hidden="1" customHeight="1">
      <c r="A97" s="234">
        <f t="shared" si="49"/>
        <v>83</v>
      </c>
      <c r="B97" s="265">
        <v>43563</v>
      </c>
      <c r="C97" s="265">
        <v>43928</v>
      </c>
      <c r="D97" s="270" t="s">
        <v>197</v>
      </c>
      <c r="E97" s="237">
        <v>0.75</v>
      </c>
      <c r="F97" s="238">
        <v>12</v>
      </c>
      <c r="G97" s="239">
        <v>2208</v>
      </c>
      <c r="H97" s="267" t="s">
        <v>168</v>
      </c>
      <c r="I97" s="241">
        <v>75</v>
      </c>
      <c r="J97" s="242" t="s">
        <v>128</v>
      </c>
      <c r="K97" s="267" t="s">
        <v>123</v>
      </c>
      <c r="L97" s="266">
        <v>2695015</v>
      </c>
      <c r="M97" s="245">
        <v>540</v>
      </c>
      <c r="N97" s="245">
        <f t="shared" si="38"/>
        <v>45</v>
      </c>
      <c r="O97" s="246">
        <v>1</v>
      </c>
      <c r="P97" s="247">
        <v>122233.15</v>
      </c>
      <c r="Q97" s="248">
        <f t="shared" si="34"/>
        <v>226.35768518518518</v>
      </c>
      <c r="R97" s="249">
        <f t="shared" si="50"/>
        <v>43563</v>
      </c>
      <c r="S97" s="244"/>
      <c r="T97" s="244">
        <v>0</v>
      </c>
      <c r="U97" s="250">
        <f t="shared" si="51"/>
        <v>0</v>
      </c>
      <c r="V97" s="251">
        <v>83</v>
      </c>
      <c r="W97" s="252">
        <f t="shared" si="42"/>
        <v>2695015</v>
      </c>
      <c r="X97" s="253" t="str">
        <f t="shared" si="52"/>
        <v>144/27.05.19</v>
      </c>
      <c r="Y97" s="254">
        <f t="shared" si="40"/>
        <v>43563</v>
      </c>
      <c r="Z97" s="254">
        <f t="shared" si="40"/>
        <v>43928</v>
      </c>
      <c r="AA97" s="255"/>
      <c r="AB97" s="255">
        <f t="shared" si="53"/>
        <v>0</v>
      </c>
      <c r="AC97" s="256" t="str">
        <f t="shared" si="41"/>
        <v>Jameson Irish Whisky 12/750 ml</v>
      </c>
      <c r="AD97" s="257">
        <f t="shared" si="41"/>
        <v>75</v>
      </c>
      <c r="AE97" s="258">
        <f t="shared" si="54"/>
        <v>226.35768518518518</v>
      </c>
      <c r="AF97" s="259">
        <f t="shared" si="55"/>
        <v>2208</v>
      </c>
      <c r="AG97" s="260">
        <f t="shared" si="43"/>
        <v>0</v>
      </c>
      <c r="AH97" s="261">
        <f t="shared" si="56"/>
        <v>0.5</v>
      </c>
      <c r="AI97" s="260">
        <f t="shared" si="57"/>
        <v>0</v>
      </c>
      <c r="AJ97" s="260">
        <v>0</v>
      </c>
      <c r="AK97" s="260">
        <v>0</v>
      </c>
      <c r="AL97" s="260">
        <v>0</v>
      </c>
      <c r="AM97" s="260"/>
      <c r="AN97" s="260">
        <f t="shared" si="58"/>
        <v>0</v>
      </c>
      <c r="AO97" s="260">
        <f t="shared" si="44"/>
        <v>635</v>
      </c>
      <c r="AP97" s="260">
        <f t="shared" si="59"/>
        <v>0</v>
      </c>
      <c r="AQ97" s="260">
        <f t="shared" si="60"/>
        <v>0</v>
      </c>
      <c r="AR97" s="262">
        <f t="shared" si="47"/>
        <v>44287</v>
      </c>
      <c r="AS97" s="249">
        <f t="shared" si="61"/>
        <v>43652</v>
      </c>
      <c r="AT97" s="263">
        <f t="shared" si="45"/>
        <v>0</v>
      </c>
      <c r="AU97" s="263">
        <f t="shared" si="46"/>
        <v>0</v>
      </c>
      <c r="AV97" s="263">
        <f t="shared" si="62"/>
        <v>0</v>
      </c>
      <c r="AW97" s="242" t="str">
        <f t="shared" si="63"/>
        <v>12x75 CL</v>
      </c>
      <c r="AX97" s="242"/>
      <c r="AY97" s="263">
        <v>0.75</v>
      </c>
      <c r="AZ97" s="263">
        <f t="shared" si="64"/>
        <v>0</v>
      </c>
      <c r="CR97" s="246"/>
      <c r="CS97" s="262">
        <f t="shared" si="39"/>
        <v>43563</v>
      </c>
      <c r="CT97" s="262">
        <f t="shared" si="39"/>
        <v>43928</v>
      </c>
      <c r="CU97" s="246" t="str">
        <f t="shared" si="39"/>
        <v>144/27.05.19</v>
      </c>
      <c r="CV97" s="246" t="str">
        <f t="shared" si="65"/>
        <v>Jameson Irish Whisky 12/750 ml</v>
      </c>
      <c r="CW97" s="246" t="str">
        <f t="shared" si="66"/>
        <v>12x75 CL</v>
      </c>
      <c r="CX97" s="244">
        <f t="shared" si="48"/>
        <v>540</v>
      </c>
      <c r="CY97" s="244">
        <v>120</v>
      </c>
      <c r="CZ97" s="244"/>
      <c r="DA97" s="244"/>
      <c r="DB97" s="244"/>
      <c r="DC97" s="244"/>
      <c r="DD97" s="244"/>
      <c r="DE97" s="244"/>
      <c r="DF97" s="244"/>
      <c r="DG97" s="244"/>
      <c r="DH97" s="244"/>
      <c r="DI97" s="244"/>
      <c r="DJ97" s="244"/>
      <c r="DK97" s="244"/>
      <c r="DL97" s="244"/>
      <c r="DM97" s="244"/>
      <c r="DN97" s="244"/>
      <c r="DO97" s="244"/>
      <c r="DP97" s="244"/>
      <c r="DQ97" s="244"/>
      <c r="DR97" s="244"/>
      <c r="DS97" s="244"/>
      <c r="DT97" s="244"/>
      <c r="DU97" s="244"/>
      <c r="DV97" s="244"/>
      <c r="DW97" s="244"/>
      <c r="DX97" s="244"/>
      <c r="DY97" s="244"/>
      <c r="DZ97" s="244"/>
      <c r="EA97" s="238"/>
      <c r="EB97" s="238"/>
      <c r="EC97" s="238"/>
      <c r="ED97" s="238"/>
      <c r="EE97" s="238"/>
      <c r="EF97" s="238"/>
      <c r="EG97" s="238"/>
      <c r="EH97" s="238"/>
      <c r="EI97" s="238"/>
      <c r="EJ97" s="238"/>
      <c r="EK97" s="238"/>
      <c r="EL97" s="238"/>
      <c r="EM97" s="238"/>
      <c r="EN97" s="238"/>
      <c r="EO97" s="238"/>
      <c r="EP97" s="238"/>
      <c r="EQ97" s="238"/>
      <c r="ER97" s="238"/>
      <c r="ES97" s="238"/>
      <c r="ET97" s="238"/>
      <c r="EU97" s="238"/>
      <c r="EV97" s="238"/>
      <c r="EW97" s="238"/>
      <c r="EX97" s="238"/>
      <c r="EY97" s="238"/>
      <c r="EZ97" s="238"/>
      <c r="FA97" s="238"/>
      <c r="FB97" s="238"/>
      <c r="FC97" s="238"/>
      <c r="FD97" s="238"/>
      <c r="FE97" s="238"/>
      <c r="FF97" s="238"/>
      <c r="FG97" s="238"/>
      <c r="FH97" s="238"/>
      <c r="FI97" s="238"/>
      <c r="FJ97" s="238"/>
      <c r="FK97" s="238"/>
      <c r="FL97" s="238"/>
      <c r="FM97" s="238"/>
      <c r="FN97" s="238"/>
      <c r="FO97" s="238"/>
      <c r="FP97" s="238"/>
      <c r="FQ97" s="238"/>
      <c r="FR97" s="238"/>
      <c r="FS97" s="238"/>
      <c r="FT97" s="238"/>
      <c r="FU97" s="238"/>
      <c r="FV97" s="238"/>
      <c r="FW97" s="238"/>
      <c r="FX97" s="238"/>
      <c r="FY97" s="238"/>
      <c r="FZ97" s="238"/>
      <c r="GA97" s="238"/>
      <c r="GB97" s="238"/>
      <c r="GC97" s="238"/>
      <c r="GD97" s="238"/>
      <c r="GE97" s="238"/>
      <c r="GF97" s="238"/>
      <c r="GG97" s="238"/>
      <c r="GH97" s="238"/>
      <c r="GI97" s="238"/>
      <c r="GJ97" s="238"/>
      <c r="GK97" s="238"/>
      <c r="GL97" s="238"/>
      <c r="GM97" s="238"/>
      <c r="GN97" s="238"/>
      <c r="GO97" s="238"/>
      <c r="GP97" s="238"/>
      <c r="GQ97" s="238"/>
      <c r="GR97" s="238"/>
      <c r="GS97" s="238"/>
      <c r="GT97" s="238"/>
      <c r="GU97" s="238"/>
      <c r="GV97" s="238"/>
      <c r="GW97" s="238"/>
      <c r="GX97" s="238"/>
      <c r="GY97" s="238"/>
      <c r="GZ97" s="238"/>
      <c r="HA97" s="238"/>
      <c r="HB97" s="238"/>
      <c r="HC97" s="238"/>
      <c r="HD97" s="238"/>
      <c r="HE97" s="238"/>
      <c r="HF97" s="238"/>
      <c r="HG97" s="238"/>
      <c r="HH97" s="238"/>
      <c r="HI97" s="238"/>
      <c r="HJ97" s="238"/>
      <c r="HK97" s="238"/>
    </row>
    <row r="98" spans="1:219" ht="12.75" hidden="1" customHeight="1">
      <c r="A98" s="341">
        <f t="shared" si="49"/>
        <v>84</v>
      </c>
      <c r="B98" s="342">
        <v>43563</v>
      </c>
      <c r="C98" s="342">
        <v>43928</v>
      </c>
      <c r="D98" s="343" t="s">
        <v>197</v>
      </c>
      <c r="E98" s="344">
        <v>0.75</v>
      </c>
      <c r="F98" s="345">
        <v>12</v>
      </c>
      <c r="G98" s="346">
        <v>2208</v>
      </c>
      <c r="H98" s="347" t="s">
        <v>168</v>
      </c>
      <c r="I98" s="348">
        <v>75</v>
      </c>
      <c r="J98" s="172" t="s">
        <v>128</v>
      </c>
      <c r="K98" s="347" t="s">
        <v>123</v>
      </c>
      <c r="L98" s="404">
        <v>2695015</v>
      </c>
      <c r="M98" s="350">
        <v>1200</v>
      </c>
      <c r="N98" s="350">
        <f t="shared" si="38"/>
        <v>100</v>
      </c>
      <c r="O98" s="351">
        <v>1</v>
      </c>
      <c r="P98" s="352">
        <v>271629.21999999997</v>
      </c>
      <c r="Q98" s="353">
        <f t="shared" si="34"/>
        <v>226.35768333333331</v>
      </c>
      <c r="R98" s="354">
        <f t="shared" si="50"/>
        <v>43563</v>
      </c>
      <c r="S98" s="405">
        <v>966</v>
      </c>
      <c r="T98" s="405">
        <v>966</v>
      </c>
      <c r="U98" s="406">
        <f t="shared" si="51"/>
        <v>966</v>
      </c>
      <c r="V98" s="167">
        <v>84</v>
      </c>
      <c r="W98" s="407">
        <f t="shared" si="42"/>
        <v>2695015</v>
      </c>
      <c r="X98" s="408" t="str">
        <f t="shared" si="52"/>
        <v>144/27.05.19</v>
      </c>
      <c r="Y98" s="409">
        <f t="shared" si="40"/>
        <v>43563</v>
      </c>
      <c r="Z98" s="409">
        <f t="shared" si="40"/>
        <v>43928</v>
      </c>
      <c r="AA98" s="410"/>
      <c r="AB98" s="410">
        <f t="shared" si="53"/>
        <v>0</v>
      </c>
      <c r="AC98" s="411" t="str">
        <f t="shared" si="41"/>
        <v>Jameson Irish Whisky 12/750 ml</v>
      </c>
      <c r="AD98" s="412">
        <f t="shared" si="41"/>
        <v>75</v>
      </c>
      <c r="AE98" s="413">
        <f t="shared" si="54"/>
        <v>226.35768333333331</v>
      </c>
      <c r="AF98" s="414">
        <f t="shared" si="55"/>
        <v>2208</v>
      </c>
      <c r="AG98" s="415">
        <f t="shared" si="43"/>
        <v>0</v>
      </c>
      <c r="AH98" s="416">
        <f t="shared" si="56"/>
        <v>0.5</v>
      </c>
      <c r="AI98" s="415">
        <f t="shared" si="57"/>
        <v>0</v>
      </c>
      <c r="AJ98" s="415">
        <v>0</v>
      </c>
      <c r="AK98" s="415">
        <v>0</v>
      </c>
      <c r="AL98" s="415">
        <v>0</v>
      </c>
      <c r="AM98" s="415"/>
      <c r="AN98" s="415">
        <f t="shared" si="58"/>
        <v>0</v>
      </c>
      <c r="AO98" s="415">
        <f t="shared" si="44"/>
        <v>635</v>
      </c>
      <c r="AP98" s="415">
        <f t="shared" si="59"/>
        <v>0</v>
      </c>
      <c r="AQ98" s="415">
        <f t="shared" si="60"/>
        <v>0</v>
      </c>
      <c r="AR98" s="417">
        <f t="shared" si="47"/>
        <v>44287</v>
      </c>
      <c r="AS98" s="354">
        <f t="shared" si="61"/>
        <v>43652</v>
      </c>
      <c r="AT98" s="418">
        <f t="shared" si="45"/>
        <v>218661.52209999997</v>
      </c>
      <c r="AU98" s="418">
        <f t="shared" si="46"/>
        <v>327992.28314999997</v>
      </c>
      <c r="AV98" s="418">
        <f t="shared" si="62"/>
        <v>0</v>
      </c>
      <c r="AW98" s="172" t="str">
        <f t="shared" si="63"/>
        <v>12x75 CL</v>
      </c>
      <c r="AX98" s="172"/>
      <c r="AY98" s="418">
        <v>0.75</v>
      </c>
      <c r="AZ98" s="418">
        <f t="shared" si="64"/>
        <v>0</v>
      </c>
      <c r="CR98" s="351"/>
      <c r="CS98" s="417">
        <f t="shared" si="39"/>
        <v>43563</v>
      </c>
      <c r="CT98" s="417">
        <f t="shared" si="39"/>
        <v>43928</v>
      </c>
      <c r="CU98" s="351" t="str">
        <f t="shared" si="39"/>
        <v>144/27.05.19</v>
      </c>
      <c r="CV98" s="351" t="str">
        <f t="shared" si="65"/>
        <v>Jameson Irish Whisky 12/750 ml</v>
      </c>
      <c r="CW98" s="351" t="str">
        <f t="shared" si="66"/>
        <v>12x75 CL</v>
      </c>
      <c r="CX98" s="208">
        <f t="shared" si="48"/>
        <v>1200</v>
      </c>
      <c r="CY98" s="405">
        <v>1200</v>
      </c>
      <c r="CZ98" s="405">
        <v>936</v>
      </c>
      <c r="DA98" s="405"/>
      <c r="DB98" s="405"/>
      <c r="DC98" s="405"/>
      <c r="DD98" s="405"/>
      <c r="DE98" s="405"/>
      <c r="DF98" s="405"/>
      <c r="DG98" s="405"/>
      <c r="DH98" s="405"/>
      <c r="DI98" s="405"/>
      <c r="DJ98" s="405"/>
      <c r="DK98" s="405"/>
      <c r="DL98" s="405"/>
      <c r="DM98" s="405"/>
      <c r="DN98" s="405"/>
      <c r="DO98" s="405"/>
      <c r="DP98" s="405"/>
      <c r="DQ98" s="405"/>
      <c r="DR98" s="405"/>
      <c r="DS98" s="405"/>
      <c r="DT98" s="405"/>
      <c r="DU98" s="405"/>
      <c r="DV98" s="405"/>
      <c r="DW98" s="405"/>
      <c r="DX98" s="405"/>
      <c r="DY98" s="405"/>
      <c r="DZ98" s="405"/>
      <c r="EA98" s="345"/>
      <c r="EB98" s="345"/>
      <c r="EC98" s="345"/>
      <c r="ED98" s="345"/>
      <c r="EE98" s="345"/>
      <c r="EF98" s="345"/>
      <c r="EG98" s="345"/>
      <c r="EH98" s="345"/>
      <c r="EI98" s="345"/>
      <c r="EJ98" s="345"/>
      <c r="EK98" s="345"/>
      <c r="EL98" s="345"/>
      <c r="EM98" s="345"/>
      <c r="EN98" s="345"/>
      <c r="EO98" s="345"/>
      <c r="EP98" s="345"/>
      <c r="EQ98" s="345"/>
      <c r="ER98" s="345"/>
      <c r="ES98" s="345"/>
      <c r="ET98" s="345"/>
      <c r="EU98" s="345"/>
      <c r="EV98" s="345"/>
      <c r="EW98" s="345"/>
      <c r="EX98" s="345"/>
      <c r="EY98" s="345"/>
      <c r="EZ98" s="345"/>
      <c r="FA98" s="345"/>
      <c r="FB98" s="345"/>
      <c r="FC98" s="345"/>
      <c r="FD98" s="345"/>
      <c r="FE98" s="345"/>
      <c r="FF98" s="345"/>
      <c r="FG98" s="345"/>
      <c r="FH98" s="345"/>
      <c r="FI98" s="345"/>
      <c r="FJ98" s="345"/>
      <c r="FK98" s="345"/>
      <c r="FL98" s="345"/>
      <c r="FM98" s="345"/>
      <c r="FN98" s="345"/>
      <c r="FO98" s="345"/>
      <c r="FP98" s="345"/>
      <c r="FQ98" s="345"/>
      <c r="FR98" s="345"/>
      <c r="FS98" s="345"/>
      <c r="FT98" s="345"/>
      <c r="FU98" s="345"/>
      <c r="FV98" s="345"/>
      <c r="FW98" s="345"/>
      <c r="FX98" s="345"/>
      <c r="FY98" s="345"/>
      <c r="FZ98" s="345"/>
      <c r="GA98" s="345"/>
      <c r="GB98" s="345"/>
      <c r="GC98" s="345"/>
      <c r="GD98" s="345"/>
      <c r="GE98" s="345"/>
      <c r="GF98" s="345"/>
      <c r="GG98" s="345"/>
      <c r="GH98" s="345"/>
      <c r="GI98" s="345"/>
      <c r="GJ98" s="345"/>
      <c r="GK98" s="345"/>
      <c r="GL98" s="345"/>
      <c r="GM98" s="345"/>
      <c r="GN98" s="345"/>
      <c r="GO98" s="345"/>
      <c r="GP98" s="345"/>
      <c r="GQ98" s="345"/>
      <c r="GR98" s="345"/>
      <c r="GS98" s="345"/>
      <c r="GT98" s="345"/>
      <c r="GU98" s="345"/>
      <c r="GV98" s="345"/>
      <c r="GW98" s="345"/>
      <c r="GX98" s="345"/>
      <c r="GY98" s="345"/>
      <c r="GZ98" s="345"/>
      <c r="HA98" s="345"/>
      <c r="HB98" s="345"/>
      <c r="HC98" s="345"/>
      <c r="HD98" s="345"/>
      <c r="HE98" s="345"/>
      <c r="HF98" s="345"/>
      <c r="HG98" s="345"/>
      <c r="HH98" s="345"/>
      <c r="HI98" s="345"/>
      <c r="HJ98" s="345"/>
      <c r="HK98" s="345"/>
    </row>
    <row r="99" spans="1:219" s="231" customFormat="1" ht="12.75" hidden="1" customHeight="1">
      <c r="A99" s="419">
        <f t="shared" si="49"/>
        <v>85</v>
      </c>
      <c r="B99" s="420">
        <v>43503</v>
      </c>
      <c r="C99" s="420">
        <v>43867</v>
      </c>
      <c r="D99" s="421" t="s">
        <v>197</v>
      </c>
      <c r="E99" s="422">
        <v>0.75</v>
      </c>
      <c r="F99" s="233">
        <v>12</v>
      </c>
      <c r="G99" s="423">
        <v>2204</v>
      </c>
      <c r="H99" s="424" t="s">
        <v>145</v>
      </c>
      <c r="I99" s="425">
        <v>75</v>
      </c>
      <c r="J99" s="230" t="s">
        <v>128</v>
      </c>
      <c r="K99" s="424" t="s">
        <v>123</v>
      </c>
      <c r="L99" s="426">
        <v>9851912</v>
      </c>
      <c r="M99" s="427">
        <v>2400</v>
      </c>
      <c r="N99" s="427">
        <f t="shared" si="38"/>
        <v>200</v>
      </c>
      <c r="O99" s="232">
        <v>1</v>
      </c>
      <c r="P99" s="428">
        <v>325226</v>
      </c>
      <c r="Q99" s="429">
        <f t="shared" ref="Q99:Q125" si="68">P99/M99</f>
        <v>135.51083333333332</v>
      </c>
      <c r="R99" s="228">
        <f t="shared" si="50"/>
        <v>43503</v>
      </c>
      <c r="S99" s="214">
        <v>804</v>
      </c>
      <c r="T99" s="214"/>
      <c r="U99" s="215">
        <f t="shared" si="51"/>
        <v>0</v>
      </c>
      <c r="V99" s="216">
        <v>85</v>
      </c>
      <c r="W99" s="217">
        <f t="shared" si="42"/>
        <v>9851912</v>
      </c>
      <c r="X99" s="218" t="str">
        <f t="shared" si="52"/>
        <v>144/27.05.19</v>
      </c>
      <c r="Y99" s="219">
        <f t="shared" si="40"/>
        <v>43503</v>
      </c>
      <c r="Z99" s="219">
        <f t="shared" si="40"/>
        <v>43867</v>
      </c>
      <c r="AA99" s="220"/>
      <c r="AB99" s="220">
        <f t="shared" si="53"/>
        <v>0</v>
      </c>
      <c r="AC99" s="221" t="str">
        <f t="shared" si="41"/>
        <v>Carlo Rossi Red Wine</v>
      </c>
      <c r="AD99" s="222">
        <f t="shared" si="41"/>
        <v>75</v>
      </c>
      <c r="AE99" s="223">
        <f t="shared" si="54"/>
        <v>135.51083333333332</v>
      </c>
      <c r="AF99" s="224">
        <f t="shared" si="55"/>
        <v>2204</v>
      </c>
      <c r="AG99" s="225">
        <f t="shared" si="43"/>
        <v>0</v>
      </c>
      <c r="AH99" s="226">
        <f t="shared" si="56"/>
        <v>0.5</v>
      </c>
      <c r="AI99" s="225">
        <f t="shared" si="57"/>
        <v>0</v>
      </c>
      <c r="AJ99" s="225">
        <v>0</v>
      </c>
      <c r="AK99" s="225">
        <v>0</v>
      </c>
      <c r="AL99" s="225">
        <v>0</v>
      </c>
      <c r="AM99" s="225"/>
      <c r="AN99" s="225">
        <f t="shared" si="58"/>
        <v>0</v>
      </c>
      <c r="AO99" s="225">
        <f t="shared" si="44"/>
        <v>695</v>
      </c>
      <c r="AP99" s="225">
        <f t="shared" si="59"/>
        <v>0</v>
      </c>
      <c r="AQ99" s="225">
        <f t="shared" si="60"/>
        <v>0</v>
      </c>
      <c r="AR99" s="227">
        <f t="shared" si="47"/>
        <v>44287</v>
      </c>
      <c r="AS99" s="228">
        <f t="shared" si="61"/>
        <v>43592</v>
      </c>
      <c r="AT99" s="229">
        <f t="shared" si="45"/>
        <v>0</v>
      </c>
      <c r="AU99" s="229">
        <f t="shared" si="46"/>
        <v>0</v>
      </c>
      <c r="AV99" s="229">
        <f t="shared" si="62"/>
        <v>0</v>
      </c>
      <c r="AW99" s="230" t="str">
        <f t="shared" si="63"/>
        <v>12x75 CL</v>
      </c>
      <c r="AX99" s="230"/>
      <c r="AY99" s="229">
        <v>0.75</v>
      </c>
      <c r="AZ99" s="229">
        <f t="shared" si="64"/>
        <v>0</v>
      </c>
      <c r="CR99" s="232"/>
      <c r="CS99" s="227">
        <f t="shared" si="39"/>
        <v>43503</v>
      </c>
      <c r="CT99" s="227">
        <f t="shared" si="39"/>
        <v>43867</v>
      </c>
      <c r="CU99" s="232" t="str">
        <f t="shared" si="39"/>
        <v>144/27.05.19</v>
      </c>
      <c r="CV99" s="232" t="str">
        <f t="shared" si="65"/>
        <v>Carlo Rossi Red Wine</v>
      </c>
      <c r="CW99" s="232" t="str">
        <f t="shared" si="66"/>
        <v>12x75 CL</v>
      </c>
      <c r="CX99" s="214">
        <f t="shared" si="48"/>
        <v>2400</v>
      </c>
      <c r="CY99" s="214">
        <v>480</v>
      </c>
      <c r="CZ99" s="214">
        <v>804</v>
      </c>
      <c r="DA99" s="214"/>
      <c r="DB99" s="214"/>
      <c r="DC99" s="214"/>
      <c r="DD99" s="214"/>
      <c r="DE99" s="214"/>
      <c r="DF99" s="214"/>
      <c r="DG99" s="214"/>
      <c r="DH99" s="214"/>
      <c r="DI99" s="214"/>
      <c r="DJ99" s="214"/>
      <c r="DK99" s="214"/>
      <c r="DL99" s="214"/>
      <c r="DM99" s="214"/>
      <c r="DN99" s="214"/>
      <c r="DO99" s="214"/>
      <c r="DP99" s="214"/>
      <c r="DQ99" s="214"/>
      <c r="DR99" s="214"/>
      <c r="DS99" s="214"/>
      <c r="DT99" s="214"/>
      <c r="DU99" s="214"/>
      <c r="DV99" s="214"/>
      <c r="DW99" s="214"/>
      <c r="DX99" s="214"/>
      <c r="DY99" s="214"/>
      <c r="DZ99" s="214"/>
      <c r="EA99" s="233"/>
      <c r="EB99" s="233"/>
      <c r="EC99" s="233"/>
      <c r="ED99" s="233"/>
      <c r="EE99" s="233"/>
      <c r="EF99" s="233"/>
      <c r="EG99" s="233"/>
      <c r="EH99" s="233"/>
      <c r="EI99" s="233"/>
      <c r="EJ99" s="233"/>
      <c r="EK99" s="233"/>
      <c r="EL99" s="233"/>
      <c r="EM99" s="233"/>
      <c r="EN99" s="233"/>
      <c r="EO99" s="233"/>
      <c r="EP99" s="233"/>
      <c r="EQ99" s="233"/>
      <c r="ER99" s="233"/>
      <c r="ES99" s="233"/>
      <c r="ET99" s="233"/>
      <c r="EU99" s="233"/>
      <c r="EV99" s="233"/>
      <c r="EW99" s="233"/>
      <c r="EX99" s="233"/>
      <c r="EY99" s="233"/>
      <c r="EZ99" s="233"/>
      <c r="FA99" s="233"/>
      <c r="FB99" s="233"/>
      <c r="FC99" s="233"/>
      <c r="FD99" s="233"/>
      <c r="FE99" s="233"/>
      <c r="FF99" s="233"/>
      <c r="FG99" s="233"/>
      <c r="FH99" s="233"/>
      <c r="FI99" s="233"/>
      <c r="FJ99" s="233"/>
      <c r="FK99" s="233"/>
      <c r="FL99" s="233"/>
      <c r="FM99" s="233"/>
      <c r="FN99" s="233"/>
      <c r="FO99" s="233"/>
      <c r="FP99" s="233"/>
      <c r="FQ99" s="233"/>
      <c r="FR99" s="233"/>
      <c r="FS99" s="233"/>
      <c r="FT99" s="233"/>
      <c r="FU99" s="233"/>
      <c r="FV99" s="233"/>
      <c r="FW99" s="233"/>
      <c r="FX99" s="233"/>
      <c r="FY99" s="233"/>
      <c r="FZ99" s="233"/>
      <c r="GA99" s="233"/>
      <c r="GB99" s="233"/>
      <c r="GC99" s="233"/>
      <c r="GD99" s="233"/>
      <c r="GE99" s="233"/>
      <c r="GF99" s="233"/>
      <c r="GG99" s="233"/>
      <c r="GH99" s="233"/>
      <c r="GI99" s="233"/>
      <c r="GJ99" s="233"/>
      <c r="GK99" s="233"/>
      <c r="GL99" s="233"/>
      <c r="GM99" s="233"/>
      <c r="GN99" s="233"/>
      <c r="GO99" s="233"/>
      <c r="GP99" s="233"/>
      <c r="GQ99" s="233"/>
      <c r="GR99" s="233"/>
      <c r="GS99" s="233"/>
      <c r="GT99" s="233"/>
      <c r="GU99" s="233"/>
      <c r="GV99" s="233"/>
      <c r="GW99" s="233"/>
      <c r="GX99" s="233"/>
      <c r="GY99" s="233"/>
      <c r="GZ99" s="233"/>
      <c r="HA99" s="233"/>
      <c r="HB99" s="233"/>
      <c r="HC99" s="233"/>
      <c r="HD99" s="233"/>
      <c r="HE99" s="233"/>
      <c r="HF99" s="233"/>
      <c r="HG99" s="233"/>
      <c r="HH99" s="233"/>
      <c r="HI99" s="233"/>
      <c r="HJ99" s="233"/>
      <c r="HK99" s="233"/>
    </row>
    <row r="100" spans="1:219" s="231" customFormat="1" ht="12.75" hidden="1" customHeight="1">
      <c r="A100" s="419">
        <f t="shared" si="49"/>
        <v>86</v>
      </c>
      <c r="B100" s="420">
        <v>43503</v>
      </c>
      <c r="C100" s="420">
        <v>43867</v>
      </c>
      <c r="D100" s="421" t="s">
        <v>197</v>
      </c>
      <c r="E100" s="422">
        <v>0.75</v>
      </c>
      <c r="F100" s="233">
        <v>12</v>
      </c>
      <c r="G100" s="423">
        <v>2204</v>
      </c>
      <c r="H100" s="424" t="s">
        <v>151</v>
      </c>
      <c r="I100" s="425">
        <v>75</v>
      </c>
      <c r="J100" s="230" t="s">
        <v>128</v>
      </c>
      <c r="K100" s="424" t="s">
        <v>123</v>
      </c>
      <c r="L100" s="426">
        <v>9851912</v>
      </c>
      <c r="M100" s="427">
        <v>1200</v>
      </c>
      <c r="N100" s="427">
        <f t="shared" si="38"/>
        <v>100</v>
      </c>
      <c r="O100" s="232">
        <v>1</v>
      </c>
      <c r="P100" s="428">
        <v>162613</v>
      </c>
      <c r="Q100" s="429">
        <f t="shared" si="68"/>
        <v>135.51083333333332</v>
      </c>
      <c r="R100" s="228">
        <f t="shared" si="50"/>
        <v>43503</v>
      </c>
      <c r="S100" s="214">
        <v>480</v>
      </c>
      <c r="T100" s="214"/>
      <c r="U100" s="215">
        <f t="shared" si="51"/>
        <v>0</v>
      </c>
      <c r="V100" s="216">
        <v>86</v>
      </c>
      <c r="W100" s="217">
        <f t="shared" si="42"/>
        <v>9851912</v>
      </c>
      <c r="X100" s="218" t="str">
        <f t="shared" si="52"/>
        <v>144/27.05.19</v>
      </c>
      <c r="Y100" s="219">
        <f t="shared" si="40"/>
        <v>43503</v>
      </c>
      <c r="Z100" s="219">
        <f t="shared" si="40"/>
        <v>43867</v>
      </c>
      <c r="AA100" s="220"/>
      <c r="AB100" s="220">
        <f t="shared" si="53"/>
        <v>0</v>
      </c>
      <c r="AC100" s="221" t="str">
        <f t="shared" si="41"/>
        <v>Carlo Rossi White Wine</v>
      </c>
      <c r="AD100" s="222">
        <f t="shared" si="41"/>
        <v>75</v>
      </c>
      <c r="AE100" s="223">
        <f t="shared" si="54"/>
        <v>135.51083333333332</v>
      </c>
      <c r="AF100" s="224">
        <f t="shared" si="55"/>
        <v>2204</v>
      </c>
      <c r="AG100" s="225">
        <f t="shared" si="43"/>
        <v>0</v>
      </c>
      <c r="AH100" s="226">
        <f t="shared" si="56"/>
        <v>0.5</v>
      </c>
      <c r="AI100" s="225">
        <f t="shared" si="57"/>
        <v>0</v>
      </c>
      <c r="AJ100" s="225">
        <v>0</v>
      </c>
      <c r="AK100" s="225">
        <v>0</v>
      </c>
      <c r="AL100" s="225">
        <v>0</v>
      </c>
      <c r="AM100" s="225"/>
      <c r="AN100" s="225">
        <f t="shared" si="58"/>
        <v>0</v>
      </c>
      <c r="AO100" s="225">
        <f t="shared" si="44"/>
        <v>695</v>
      </c>
      <c r="AP100" s="225">
        <f t="shared" si="59"/>
        <v>0</v>
      </c>
      <c r="AQ100" s="225">
        <f t="shared" si="60"/>
        <v>0</v>
      </c>
      <c r="AR100" s="227">
        <f t="shared" si="47"/>
        <v>44287</v>
      </c>
      <c r="AS100" s="228">
        <f t="shared" si="61"/>
        <v>43592</v>
      </c>
      <c r="AT100" s="229">
        <f t="shared" si="45"/>
        <v>0</v>
      </c>
      <c r="AU100" s="229">
        <f t="shared" si="46"/>
        <v>0</v>
      </c>
      <c r="AV100" s="229">
        <f t="shared" si="62"/>
        <v>0</v>
      </c>
      <c r="AW100" s="230" t="str">
        <f t="shared" si="63"/>
        <v>12x75 CL</v>
      </c>
      <c r="AX100" s="230"/>
      <c r="AY100" s="229">
        <v>0.75</v>
      </c>
      <c r="AZ100" s="229">
        <f t="shared" si="64"/>
        <v>0</v>
      </c>
      <c r="CR100" s="232"/>
      <c r="CS100" s="227">
        <f t="shared" si="39"/>
        <v>43503</v>
      </c>
      <c r="CT100" s="227">
        <f t="shared" si="39"/>
        <v>43867</v>
      </c>
      <c r="CU100" s="232" t="str">
        <f t="shared" si="39"/>
        <v>144/27.05.19</v>
      </c>
      <c r="CV100" s="232" t="str">
        <f t="shared" si="65"/>
        <v>Carlo Rossi White Wine</v>
      </c>
      <c r="CW100" s="232" t="str">
        <f t="shared" si="66"/>
        <v>12x75 CL</v>
      </c>
      <c r="CX100" s="214">
        <f t="shared" si="48"/>
        <v>1200</v>
      </c>
      <c r="CY100" s="214">
        <v>480</v>
      </c>
      <c r="CZ100" s="214">
        <v>480</v>
      </c>
      <c r="DA100" s="214"/>
      <c r="DB100" s="214"/>
      <c r="DC100" s="214"/>
      <c r="DD100" s="214"/>
      <c r="DE100" s="214"/>
      <c r="DF100" s="214"/>
      <c r="DG100" s="214"/>
      <c r="DH100" s="214"/>
      <c r="DI100" s="214"/>
      <c r="DJ100" s="214"/>
      <c r="DK100" s="214"/>
      <c r="DL100" s="214"/>
      <c r="DM100" s="214"/>
      <c r="DN100" s="214"/>
      <c r="DO100" s="214"/>
      <c r="DP100" s="214"/>
      <c r="DQ100" s="214"/>
      <c r="DR100" s="214"/>
      <c r="DS100" s="214"/>
      <c r="DT100" s="214"/>
      <c r="DU100" s="214"/>
      <c r="DV100" s="214"/>
      <c r="DW100" s="214"/>
      <c r="DX100" s="214"/>
      <c r="DY100" s="214"/>
      <c r="DZ100" s="214"/>
      <c r="EA100" s="233"/>
      <c r="EB100" s="233"/>
      <c r="EC100" s="233"/>
      <c r="ED100" s="233"/>
      <c r="EE100" s="233"/>
      <c r="EF100" s="233"/>
      <c r="EG100" s="233"/>
      <c r="EH100" s="233"/>
      <c r="EI100" s="233"/>
      <c r="EJ100" s="233"/>
      <c r="EK100" s="233"/>
      <c r="EL100" s="233"/>
      <c r="EM100" s="233"/>
      <c r="EN100" s="233"/>
      <c r="EO100" s="233"/>
      <c r="EP100" s="233"/>
      <c r="EQ100" s="233"/>
      <c r="ER100" s="233"/>
      <c r="ES100" s="233"/>
      <c r="ET100" s="233"/>
      <c r="EU100" s="233"/>
      <c r="EV100" s="233"/>
      <c r="EW100" s="233"/>
      <c r="EX100" s="233"/>
      <c r="EY100" s="233"/>
      <c r="EZ100" s="233"/>
      <c r="FA100" s="233"/>
      <c r="FB100" s="233"/>
      <c r="FC100" s="233"/>
      <c r="FD100" s="233"/>
      <c r="FE100" s="233"/>
      <c r="FF100" s="233"/>
      <c r="FG100" s="233"/>
      <c r="FH100" s="233"/>
      <c r="FI100" s="233"/>
      <c r="FJ100" s="233"/>
      <c r="FK100" s="233"/>
      <c r="FL100" s="233"/>
      <c r="FM100" s="233"/>
      <c r="FN100" s="233"/>
      <c r="FO100" s="233"/>
      <c r="FP100" s="233"/>
      <c r="FQ100" s="233"/>
      <c r="FR100" s="233"/>
      <c r="FS100" s="233"/>
      <c r="FT100" s="233"/>
      <c r="FU100" s="233"/>
      <c r="FV100" s="233"/>
      <c r="FW100" s="233"/>
      <c r="FX100" s="233"/>
      <c r="FY100" s="233"/>
      <c r="FZ100" s="233"/>
      <c r="GA100" s="233"/>
      <c r="GB100" s="233"/>
      <c r="GC100" s="233"/>
      <c r="GD100" s="233"/>
      <c r="GE100" s="233"/>
      <c r="GF100" s="233"/>
      <c r="GG100" s="233"/>
      <c r="GH100" s="233"/>
      <c r="GI100" s="233"/>
      <c r="GJ100" s="233"/>
      <c r="GK100" s="233"/>
      <c r="GL100" s="233"/>
      <c r="GM100" s="233"/>
      <c r="GN100" s="233"/>
      <c r="GO100" s="233"/>
      <c r="GP100" s="233"/>
      <c r="GQ100" s="233"/>
      <c r="GR100" s="233"/>
      <c r="GS100" s="233"/>
      <c r="GT100" s="233"/>
      <c r="GU100" s="233"/>
      <c r="GV100" s="233"/>
      <c r="GW100" s="233"/>
      <c r="GX100" s="233"/>
      <c r="GY100" s="233"/>
      <c r="GZ100" s="233"/>
      <c r="HA100" s="233"/>
      <c r="HB100" s="233"/>
      <c r="HC100" s="233"/>
      <c r="HD100" s="233"/>
      <c r="HE100" s="233"/>
      <c r="HF100" s="233"/>
      <c r="HG100" s="233"/>
      <c r="HH100" s="233"/>
      <c r="HI100" s="233"/>
      <c r="HJ100" s="233"/>
      <c r="HK100" s="233"/>
    </row>
    <row r="101" spans="1:219" s="264" customFormat="1" ht="12.75" hidden="1" customHeight="1">
      <c r="A101" s="234">
        <f t="shared" si="49"/>
        <v>87</v>
      </c>
      <c r="B101" s="265">
        <v>43130</v>
      </c>
      <c r="C101" s="265">
        <v>43737</v>
      </c>
      <c r="D101" s="270" t="s">
        <v>194</v>
      </c>
      <c r="E101" s="237">
        <v>0.75</v>
      </c>
      <c r="F101" s="238">
        <v>12</v>
      </c>
      <c r="G101" s="239">
        <v>2208</v>
      </c>
      <c r="H101" s="267" t="s">
        <v>125</v>
      </c>
      <c r="I101" s="241">
        <v>75</v>
      </c>
      <c r="J101" s="242" t="s">
        <v>128</v>
      </c>
      <c r="K101" s="267" t="s">
        <v>123</v>
      </c>
      <c r="L101" s="266">
        <v>4873317</v>
      </c>
      <c r="M101" s="245">
        <v>1128</v>
      </c>
      <c r="N101" s="245">
        <f t="shared" si="38"/>
        <v>94</v>
      </c>
      <c r="O101" s="246">
        <v>1</v>
      </c>
      <c r="P101" s="247">
        <v>123252.43</v>
      </c>
      <c r="Q101" s="248">
        <f t="shared" si="68"/>
        <v>109.26633865248226</v>
      </c>
      <c r="R101" s="249">
        <f t="shared" si="50"/>
        <v>43130</v>
      </c>
      <c r="S101" s="244"/>
      <c r="T101" s="244"/>
      <c r="U101" s="250">
        <f t="shared" si="51"/>
        <v>0</v>
      </c>
      <c r="V101" s="251">
        <v>87</v>
      </c>
      <c r="W101" s="252">
        <f t="shared" si="42"/>
        <v>4873317</v>
      </c>
      <c r="X101" s="253" t="str">
        <f t="shared" si="52"/>
        <v>143/27.05.19</v>
      </c>
      <c r="Y101" s="254">
        <f t="shared" si="40"/>
        <v>43130</v>
      </c>
      <c r="Z101" s="254">
        <f t="shared" si="40"/>
        <v>43737</v>
      </c>
      <c r="AA101" s="255"/>
      <c r="AB101" s="255">
        <f t="shared" si="53"/>
        <v>0</v>
      </c>
      <c r="AC101" s="256" t="str">
        <f t="shared" si="41"/>
        <v>Scots Grey Scotch Whisky 12/750 ml</v>
      </c>
      <c r="AD101" s="257">
        <f t="shared" si="41"/>
        <v>75</v>
      </c>
      <c r="AE101" s="258">
        <f t="shared" si="54"/>
        <v>109.26633865248226</v>
      </c>
      <c r="AF101" s="259">
        <f t="shared" si="55"/>
        <v>2208</v>
      </c>
      <c r="AG101" s="260">
        <f t="shared" si="43"/>
        <v>0</v>
      </c>
      <c r="AH101" s="261">
        <f t="shared" si="56"/>
        <v>0.5</v>
      </c>
      <c r="AI101" s="260">
        <f t="shared" si="57"/>
        <v>0</v>
      </c>
      <c r="AJ101" s="260">
        <v>0</v>
      </c>
      <c r="AK101" s="260">
        <v>0</v>
      </c>
      <c r="AL101" s="260">
        <v>0</v>
      </c>
      <c r="AM101" s="260"/>
      <c r="AN101" s="260">
        <f t="shared" si="58"/>
        <v>0</v>
      </c>
      <c r="AO101" s="260">
        <f t="shared" si="44"/>
        <v>1068</v>
      </c>
      <c r="AP101" s="260">
        <f t="shared" si="59"/>
        <v>0</v>
      </c>
      <c r="AQ101" s="260">
        <f t="shared" si="60"/>
        <v>0</v>
      </c>
      <c r="AR101" s="262">
        <f t="shared" si="47"/>
        <v>44287</v>
      </c>
      <c r="AS101" s="249">
        <f t="shared" si="61"/>
        <v>43219</v>
      </c>
      <c r="AT101" s="263">
        <f t="shared" si="45"/>
        <v>0</v>
      </c>
      <c r="AU101" s="263">
        <f t="shared" si="46"/>
        <v>0</v>
      </c>
      <c r="AV101" s="263">
        <f t="shared" si="62"/>
        <v>0</v>
      </c>
      <c r="AW101" s="242" t="str">
        <f t="shared" si="63"/>
        <v>12x75 CL</v>
      </c>
      <c r="AX101" s="242"/>
      <c r="AY101" s="263">
        <v>0.75</v>
      </c>
      <c r="AZ101" s="263">
        <f t="shared" si="64"/>
        <v>0</v>
      </c>
      <c r="CR101" s="246"/>
      <c r="CS101" s="262">
        <f t="shared" ref="CS101:CU116" si="69">B101</f>
        <v>43130</v>
      </c>
      <c r="CT101" s="262">
        <f t="shared" si="69"/>
        <v>43737</v>
      </c>
      <c r="CU101" s="246" t="str">
        <f t="shared" si="69"/>
        <v>143/27.05.19</v>
      </c>
      <c r="CV101" s="246" t="str">
        <f t="shared" si="65"/>
        <v>Scots Grey Scotch Whisky 12/750 ml</v>
      </c>
      <c r="CW101" s="246" t="str">
        <f t="shared" si="66"/>
        <v>12x75 CL</v>
      </c>
      <c r="CX101" s="244">
        <f t="shared" si="48"/>
        <v>1128</v>
      </c>
      <c r="CY101" s="244"/>
      <c r="CZ101" s="244"/>
      <c r="DA101" s="244"/>
      <c r="DB101" s="244"/>
      <c r="DC101" s="244"/>
      <c r="DD101" s="244"/>
      <c r="DE101" s="244"/>
      <c r="DF101" s="244"/>
      <c r="DG101" s="244"/>
      <c r="DH101" s="244"/>
      <c r="DI101" s="244"/>
      <c r="DJ101" s="244"/>
      <c r="DK101" s="244"/>
      <c r="DL101" s="244"/>
      <c r="DM101" s="244"/>
      <c r="DN101" s="244"/>
      <c r="DO101" s="244"/>
      <c r="DP101" s="244"/>
      <c r="DQ101" s="244"/>
      <c r="DR101" s="244"/>
      <c r="DS101" s="244"/>
      <c r="DT101" s="244"/>
      <c r="DU101" s="244"/>
      <c r="DV101" s="244"/>
      <c r="DW101" s="244"/>
      <c r="DX101" s="244"/>
      <c r="DY101" s="244"/>
      <c r="DZ101" s="244"/>
      <c r="EA101" s="238"/>
      <c r="EB101" s="238"/>
      <c r="EC101" s="238"/>
      <c r="ED101" s="238"/>
      <c r="EE101" s="238"/>
      <c r="EF101" s="238"/>
      <c r="EG101" s="238"/>
      <c r="EH101" s="238"/>
      <c r="EI101" s="238"/>
      <c r="EJ101" s="238"/>
      <c r="EK101" s="238"/>
      <c r="EL101" s="238"/>
      <c r="EM101" s="238"/>
      <c r="EN101" s="238"/>
      <c r="EO101" s="238"/>
      <c r="EP101" s="238"/>
      <c r="EQ101" s="238"/>
      <c r="ER101" s="238"/>
      <c r="ES101" s="238"/>
      <c r="ET101" s="238"/>
      <c r="EU101" s="238"/>
      <c r="EV101" s="238"/>
      <c r="EW101" s="238"/>
      <c r="EX101" s="238"/>
      <c r="EY101" s="238"/>
      <c r="EZ101" s="238"/>
      <c r="FA101" s="238"/>
      <c r="FB101" s="238"/>
      <c r="FC101" s="238"/>
      <c r="FD101" s="238"/>
      <c r="FE101" s="238"/>
      <c r="FF101" s="238"/>
      <c r="FG101" s="238"/>
      <c r="FH101" s="238"/>
      <c r="FI101" s="238"/>
      <c r="FJ101" s="238"/>
      <c r="FK101" s="238"/>
      <c r="FL101" s="238"/>
      <c r="FM101" s="238"/>
      <c r="FN101" s="238"/>
      <c r="FO101" s="238"/>
      <c r="FP101" s="238"/>
      <c r="FQ101" s="238"/>
      <c r="FR101" s="238"/>
      <c r="FS101" s="238"/>
      <c r="FT101" s="238"/>
      <c r="FU101" s="238"/>
      <c r="FV101" s="238"/>
      <c r="FW101" s="238"/>
      <c r="FX101" s="238"/>
      <c r="FY101" s="238"/>
      <c r="FZ101" s="238"/>
      <c r="GA101" s="238"/>
      <c r="GB101" s="238"/>
      <c r="GC101" s="238"/>
      <c r="GD101" s="238"/>
      <c r="GE101" s="238"/>
      <c r="GF101" s="238"/>
      <c r="GG101" s="238"/>
      <c r="GH101" s="238"/>
      <c r="GI101" s="238"/>
      <c r="GJ101" s="238"/>
      <c r="GK101" s="238"/>
      <c r="GL101" s="238"/>
      <c r="GM101" s="238"/>
      <c r="GN101" s="238"/>
      <c r="GO101" s="238"/>
      <c r="GP101" s="238"/>
      <c r="GQ101" s="238"/>
      <c r="GR101" s="238"/>
      <c r="GS101" s="238"/>
      <c r="GT101" s="238"/>
      <c r="GU101" s="238"/>
      <c r="GV101" s="238"/>
      <c r="GW101" s="238"/>
      <c r="GX101" s="238"/>
      <c r="GY101" s="238"/>
      <c r="GZ101" s="238"/>
      <c r="HA101" s="238"/>
      <c r="HB101" s="238"/>
      <c r="HC101" s="238"/>
      <c r="HD101" s="238"/>
      <c r="HE101" s="238"/>
      <c r="HF101" s="238"/>
      <c r="HG101" s="238"/>
      <c r="HH101" s="238"/>
      <c r="HI101" s="238"/>
      <c r="HJ101" s="238"/>
      <c r="HK101" s="238"/>
    </row>
    <row r="102" spans="1:219" s="264" customFormat="1" ht="12.75" hidden="1" customHeight="1">
      <c r="A102" s="234">
        <f t="shared" si="49"/>
        <v>88</v>
      </c>
      <c r="B102" s="265">
        <v>43474</v>
      </c>
      <c r="C102" s="265">
        <v>43833</v>
      </c>
      <c r="D102" s="270" t="s">
        <v>194</v>
      </c>
      <c r="E102" s="237">
        <v>0.75</v>
      </c>
      <c r="F102" s="238">
        <v>12</v>
      </c>
      <c r="G102" s="239">
        <v>2208</v>
      </c>
      <c r="H102" s="267" t="s">
        <v>125</v>
      </c>
      <c r="I102" s="241">
        <v>75</v>
      </c>
      <c r="J102" s="242" t="s">
        <v>128</v>
      </c>
      <c r="K102" s="267" t="s">
        <v>123</v>
      </c>
      <c r="L102" s="266">
        <v>9400874</v>
      </c>
      <c r="M102" s="245">
        <v>72</v>
      </c>
      <c r="N102" s="245">
        <f t="shared" si="38"/>
        <v>6</v>
      </c>
      <c r="O102" s="246">
        <v>1</v>
      </c>
      <c r="P102" s="247">
        <v>8208.09</v>
      </c>
      <c r="Q102" s="248">
        <f t="shared" si="68"/>
        <v>114.00125</v>
      </c>
      <c r="R102" s="249">
        <f t="shared" si="50"/>
        <v>43474</v>
      </c>
      <c r="S102" s="244">
        <v>36</v>
      </c>
      <c r="T102" s="244"/>
      <c r="U102" s="250">
        <f t="shared" si="51"/>
        <v>0</v>
      </c>
      <c r="V102" s="251">
        <v>88</v>
      </c>
      <c r="W102" s="252">
        <f t="shared" si="42"/>
        <v>9400874</v>
      </c>
      <c r="X102" s="253" t="str">
        <f t="shared" si="52"/>
        <v>143/27.05.19</v>
      </c>
      <c r="Y102" s="254">
        <f t="shared" ref="Y102:Z117" si="70">B102</f>
        <v>43474</v>
      </c>
      <c r="Z102" s="254">
        <f t="shared" si="70"/>
        <v>43833</v>
      </c>
      <c r="AA102" s="255"/>
      <c r="AB102" s="255">
        <f t="shared" si="53"/>
        <v>0</v>
      </c>
      <c r="AC102" s="256" t="str">
        <f t="shared" ref="AC102:AD117" si="71">H102</f>
        <v>Scots Grey Scotch Whisky 12/750 ml</v>
      </c>
      <c r="AD102" s="257">
        <f t="shared" si="71"/>
        <v>75</v>
      </c>
      <c r="AE102" s="258">
        <f t="shared" si="54"/>
        <v>114.00125</v>
      </c>
      <c r="AF102" s="259">
        <f t="shared" si="55"/>
        <v>2208</v>
      </c>
      <c r="AG102" s="260">
        <f t="shared" si="43"/>
        <v>0</v>
      </c>
      <c r="AH102" s="261">
        <f t="shared" si="56"/>
        <v>0.5</v>
      </c>
      <c r="AI102" s="260">
        <f t="shared" si="57"/>
        <v>0</v>
      </c>
      <c r="AJ102" s="260">
        <v>0</v>
      </c>
      <c r="AK102" s="260">
        <v>0</v>
      </c>
      <c r="AL102" s="260">
        <v>0</v>
      </c>
      <c r="AM102" s="260"/>
      <c r="AN102" s="260">
        <f t="shared" si="58"/>
        <v>0</v>
      </c>
      <c r="AO102" s="260">
        <f t="shared" si="44"/>
        <v>724</v>
      </c>
      <c r="AP102" s="260">
        <f t="shared" si="59"/>
        <v>0</v>
      </c>
      <c r="AQ102" s="260">
        <f t="shared" si="60"/>
        <v>0</v>
      </c>
      <c r="AR102" s="262">
        <f t="shared" si="47"/>
        <v>44287</v>
      </c>
      <c r="AS102" s="249">
        <f t="shared" si="61"/>
        <v>43563</v>
      </c>
      <c r="AT102" s="263">
        <f t="shared" si="45"/>
        <v>0</v>
      </c>
      <c r="AU102" s="263">
        <f t="shared" si="46"/>
        <v>0</v>
      </c>
      <c r="AV102" s="263">
        <f t="shared" si="62"/>
        <v>0</v>
      </c>
      <c r="AW102" s="242" t="str">
        <f t="shared" si="63"/>
        <v>12x75 CL</v>
      </c>
      <c r="AX102" s="242"/>
      <c r="AY102" s="263">
        <v>0.75</v>
      </c>
      <c r="AZ102" s="263">
        <f t="shared" si="64"/>
        <v>0</v>
      </c>
      <c r="CR102" s="246"/>
      <c r="CS102" s="262">
        <f t="shared" si="69"/>
        <v>43474</v>
      </c>
      <c r="CT102" s="262">
        <f t="shared" si="69"/>
        <v>43833</v>
      </c>
      <c r="CU102" s="246" t="str">
        <f t="shared" si="69"/>
        <v>143/27.05.19</v>
      </c>
      <c r="CV102" s="246" t="str">
        <f t="shared" si="65"/>
        <v>Scots Grey Scotch Whisky 12/750 ml</v>
      </c>
      <c r="CW102" s="246" t="str">
        <f t="shared" si="66"/>
        <v>12x75 CL</v>
      </c>
      <c r="CX102" s="244">
        <f t="shared" si="48"/>
        <v>72</v>
      </c>
      <c r="CY102" s="244">
        <v>36</v>
      </c>
      <c r="CZ102" s="244"/>
      <c r="DA102" s="244"/>
      <c r="DB102" s="244"/>
      <c r="DC102" s="244"/>
      <c r="DD102" s="244"/>
      <c r="DE102" s="244"/>
      <c r="DF102" s="244"/>
      <c r="DG102" s="244"/>
      <c r="DH102" s="244"/>
      <c r="DI102" s="244"/>
      <c r="DJ102" s="244"/>
      <c r="DK102" s="244"/>
      <c r="DL102" s="244"/>
      <c r="DM102" s="244"/>
      <c r="DN102" s="244"/>
      <c r="DO102" s="244"/>
      <c r="DP102" s="244"/>
      <c r="DQ102" s="244"/>
      <c r="DR102" s="244"/>
      <c r="DS102" s="244"/>
      <c r="DT102" s="244"/>
      <c r="DU102" s="244"/>
      <c r="DV102" s="244"/>
      <c r="DW102" s="244"/>
      <c r="DX102" s="244"/>
      <c r="DY102" s="244"/>
      <c r="DZ102" s="244"/>
      <c r="EA102" s="238"/>
      <c r="EB102" s="238"/>
      <c r="EC102" s="238"/>
      <c r="ED102" s="238"/>
      <c r="EE102" s="238"/>
      <c r="EF102" s="238"/>
      <c r="EG102" s="238"/>
      <c r="EH102" s="238"/>
      <c r="EI102" s="238"/>
      <c r="EJ102" s="238"/>
      <c r="EK102" s="238"/>
      <c r="EL102" s="238"/>
      <c r="EM102" s="238"/>
      <c r="EN102" s="238"/>
      <c r="EO102" s="238"/>
      <c r="EP102" s="238"/>
      <c r="EQ102" s="238"/>
      <c r="ER102" s="238"/>
      <c r="ES102" s="238"/>
      <c r="ET102" s="238"/>
      <c r="EU102" s="238"/>
      <c r="EV102" s="238"/>
      <c r="EW102" s="238"/>
      <c r="EX102" s="238"/>
      <c r="EY102" s="238"/>
      <c r="EZ102" s="238"/>
      <c r="FA102" s="238"/>
      <c r="FB102" s="238"/>
      <c r="FC102" s="238"/>
      <c r="FD102" s="238"/>
      <c r="FE102" s="238"/>
      <c r="FF102" s="238"/>
      <c r="FG102" s="238"/>
      <c r="FH102" s="238"/>
      <c r="FI102" s="238"/>
      <c r="FJ102" s="238"/>
      <c r="FK102" s="238"/>
      <c r="FL102" s="238"/>
      <c r="FM102" s="238"/>
      <c r="FN102" s="238"/>
      <c r="FO102" s="238"/>
      <c r="FP102" s="238"/>
      <c r="FQ102" s="238"/>
      <c r="FR102" s="238"/>
      <c r="FS102" s="238"/>
      <c r="FT102" s="238"/>
      <c r="FU102" s="238"/>
      <c r="FV102" s="238"/>
      <c r="FW102" s="238"/>
      <c r="FX102" s="238"/>
      <c r="FY102" s="238"/>
      <c r="FZ102" s="238"/>
      <c r="GA102" s="238"/>
      <c r="GB102" s="238"/>
      <c r="GC102" s="238"/>
      <c r="GD102" s="238"/>
      <c r="GE102" s="238"/>
      <c r="GF102" s="238"/>
      <c r="GG102" s="238"/>
      <c r="GH102" s="238"/>
      <c r="GI102" s="238"/>
      <c r="GJ102" s="238"/>
      <c r="GK102" s="238"/>
      <c r="GL102" s="238"/>
      <c r="GM102" s="238"/>
      <c r="GN102" s="238"/>
      <c r="GO102" s="238"/>
      <c r="GP102" s="238"/>
      <c r="GQ102" s="238"/>
      <c r="GR102" s="238"/>
      <c r="GS102" s="238"/>
      <c r="GT102" s="238"/>
      <c r="GU102" s="238"/>
      <c r="GV102" s="238"/>
      <c r="GW102" s="238"/>
      <c r="GX102" s="238"/>
      <c r="GY102" s="238"/>
      <c r="GZ102" s="238"/>
      <c r="HA102" s="238"/>
      <c r="HB102" s="238"/>
      <c r="HC102" s="238"/>
      <c r="HD102" s="238"/>
      <c r="HE102" s="238"/>
      <c r="HF102" s="238"/>
      <c r="HG102" s="238"/>
      <c r="HH102" s="238"/>
      <c r="HI102" s="238"/>
      <c r="HJ102" s="238"/>
      <c r="HK102" s="238"/>
    </row>
    <row r="103" spans="1:219" s="264" customFormat="1" ht="12.75" hidden="1" customHeight="1">
      <c r="A103" s="234">
        <f t="shared" si="49"/>
        <v>89</v>
      </c>
      <c r="B103" s="265">
        <v>43438</v>
      </c>
      <c r="C103" s="265">
        <v>43802</v>
      </c>
      <c r="D103" s="270" t="s">
        <v>194</v>
      </c>
      <c r="E103" s="237">
        <v>0.33</v>
      </c>
      <c r="F103" s="238">
        <v>24</v>
      </c>
      <c r="G103" s="239">
        <v>2203</v>
      </c>
      <c r="H103" s="267" t="s">
        <v>149</v>
      </c>
      <c r="I103" s="241">
        <v>33</v>
      </c>
      <c r="J103" s="242" t="s">
        <v>173</v>
      </c>
      <c r="K103" s="267" t="s">
        <v>123</v>
      </c>
      <c r="L103" s="266">
        <v>8934568</v>
      </c>
      <c r="M103" s="245">
        <v>1200</v>
      </c>
      <c r="N103" s="245">
        <f t="shared" si="38"/>
        <v>50</v>
      </c>
      <c r="O103" s="246">
        <v>2</v>
      </c>
      <c r="P103" s="247">
        <v>31181.26</v>
      </c>
      <c r="Q103" s="248">
        <f t="shared" si="68"/>
        <v>25.984383333333334</v>
      </c>
      <c r="R103" s="249">
        <f t="shared" si="50"/>
        <v>43438</v>
      </c>
      <c r="S103" s="244"/>
      <c r="T103" s="244"/>
      <c r="U103" s="250">
        <f t="shared" si="51"/>
        <v>0</v>
      </c>
      <c r="V103" s="251">
        <v>89</v>
      </c>
      <c r="W103" s="252">
        <f t="shared" si="42"/>
        <v>8934568</v>
      </c>
      <c r="X103" s="253" t="str">
        <f t="shared" si="52"/>
        <v>143/27.05.19</v>
      </c>
      <c r="Y103" s="254">
        <f t="shared" si="70"/>
        <v>43438</v>
      </c>
      <c r="Z103" s="254">
        <f t="shared" si="70"/>
        <v>43802</v>
      </c>
      <c r="AA103" s="255"/>
      <c r="AB103" s="255">
        <f t="shared" si="53"/>
        <v>0</v>
      </c>
      <c r="AC103" s="256" t="str">
        <f t="shared" si="71"/>
        <v>Weidmann Pilsener Beer Bottle 24/330 ml</v>
      </c>
      <c r="AD103" s="257">
        <f t="shared" si="71"/>
        <v>33</v>
      </c>
      <c r="AE103" s="258">
        <f t="shared" si="54"/>
        <v>25.984383333333334</v>
      </c>
      <c r="AF103" s="259">
        <f t="shared" si="55"/>
        <v>2203</v>
      </c>
      <c r="AG103" s="260">
        <f t="shared" si="43"/>
        <v>0</v>
      </c>
      <c r="AH103" s="261">
        <f t="shared" si="56"/>
        <v>1</v>
      </c>
      <c r="AI103" s="260">
        <f t="shared" si="57"/>
        <v>0</v>
      </c>
      <c r="AJ103" s="260">
        <v>0</v>
      </c>
      <c r="AK103" s="260">
        <v>0</v>
      </c>
      <c r="AL103" s="260">
        <v>0</v>
      </c>
      <c r="AM103" s="260"/>
      <c r="AN103" s="260">
        <f t="shared" si="58"/>
        <v>0</v>
      </c>
      <c r="AO103" s="260">
        <f t="shared" si="44"/>
        <v>760</v>
      </c>
      <c r="AP103" s="260">
        <f t="shared" si="59"/>
        <v>0</v>
      </c>
      <c r="AQ103" s="260">
        <f t="shared" si="60"/>
        <v>0</v>
      </c>
      <c r="AR103" s="262">
        <f t="shared" si="47"/>
        <v>44287</v>
      </c>
      <c r="AS103" s="249">
        <f t="shared" si="61"/>
        <v>43527</v>
      </c>
      <c r="AT103" s="263">
        <f t="shared" si="45"/>
        <v>0</v>
      </c>
      <c r="AU103" s="263">
        <f t="shared" si="46"/>
        <v>0</v>
      </c>
      <c r="AV103" s="263">
        <f t="shared" si="62"/>
        <v>0</v>
      </c>
      <c r="AW103" s="242" t="str">
        <f t="shared" si="63"/>
        <v>24x33 CL</v>
      </c>
      <c r="AX103" s="242"/>
      <c r="AY103" s="263">
        <v>0.75</v>
      </c>
      <c r="AZ103" s="263">
        <f t="shared" si="64"/>
        <v>0</v>
      </c>
      <c r="CR103" s="246"/>
      <c r="CS103" s="262">
        <f t="shared" si="69"/>
        <v>43438</v>
      </c>
      <c r="CT103" s="262">
        <f t="shared" si="69"/>
        <v>43802</v>
      </c>
      <c r="CU103" s="246" t="str">
        <f t="shared" si="69"/>
        <v>143/27.05.19</v>
      </c>
      <c r="CV103" s="246" t="str">
        <f t="shared" si="65"/>
        <v>Weidmann Pilsener Beer Bottle 24/330 ml</v>
      </c>
      <c r="CW103" s="246" t="str">
        <f t="shared" si="66"/>
        <v>24x33 CL</v>
      </c>
      <c r="CX103" s="244">
        <f t="shared" si="48"/>
        <v>1200</v>
      </c>
      <c r="CY103" s="244"/>
      <c r="CZ103" s="244"/>
      <c r="DA103" s="244"/>
      <c r="DB103" s="244"/>
      <c r="DC103" s="244"/>
      <c r="DD103" s="244"/>
      <c r="DE103" s="244"/>
      <c r="DF103" s="244"/>
      <c r="DG103" s="244"/>
      <c r="DH103" s="244"/>
      <c r="DI103" s="244"/>
      <c r="DJ103" s="244"/>
      <c r="DK103" s="244"/>
      <c r="DL103" s="244"/>
      <c r="DM103" s="244"/>
      <c r="DN103" s="244"/>
      <c r="DO103" s="244"/>
      <c r="DP103" s="244"/>
      <c r="DQ103" s="244"/>
      <c r="DR103" s="244"/>
      <c r="DS103" s="244"/>
      <c r="DT103" s="244"/>
      <c r="DU103" s="244"/>
      <c r="DV103" s="244"/>
      <c r="DW103" s="244"/>
      <c r="DX103" s="244"/>
      <c r="DY103" s="244"/>
      <c r="DZ103" s="244"/>
      <c r="EA103" s="238"/>
      <c r="EB103" s="238"/>
      <c r="EC103" s="238"/>
      <c r="ED103" s="238"/>
      <c r="EE103" s="238"/>
      <c r="EF103" s="238"/>
      <c r="EG103" s="238"/>
      <c r="EH103" s="238"/>
      <c r="EI103" s="238"/>
      <c r="EJ103" s="238"/>
      <c r="EK103" s="238"/>
      <c r="EL103" s="238"/>
      <c r="EM103" s="238"/>
      <c r="EN103" s="238"/>
      <c r="EO103" s="238"/>
      <c r="EP103" s="238"/>
      <c r="EQ103" s="238"/>
      <c r="ER103" s="238"/>
      <c r="ES103" s="238"/>
      <c r="ET103" s="238"/>
      <c r="EU103" s="238"/>
      <c r="EV103" s="238"/>
      <c r="EW103" s="238"/>
      <c r="EX103" s="238"/>
      <c r="EY103" s="238"/>
      <c r="EZ103" s="238"/>
      <c r="FA103" s="238"/>
      <c r="FB103" s="238"/>
      <c r="FC103" s="238"/>
      <c r="FD103" s="238"/>
      <c r="FE103" s="238"/>
      <c r="FF103" s="238"/>
      <c r="FG103" s="238"/>
      <c r="FH103" s="238"/>
      <c r="FI103" s="238"/>
      <c r="FJ103" s="238"/>
      <c r="FK103" s="238"/>
      <c r="FL103" s="238"/>
      <c r="FM103" s="238"/>
      <c r="FN103" s="238"/>
      <c r="FO103" s="238"/>
      <c r="FP103" s="238"/>
      <c r="FQ103" s="238"/>
      <c r="FR103" s="238"/>
      <c r="FS103" s="238"/>
      <c r="FT103" s="238"/>
      <c r="FU103" s="238"/>
      <c r="FV103" s="238"/>
      <c r="FW103" s="238"/>
      <c r="FX103" s="238"/>
      <c r="FY103" s="238"/>
      <c r="FZ103" s="238"/>
      <c r="GA103" s="238"/>
      <c r="GB103" s="238"/>
      <c r="GC103" s="238"/>
      <c r="GD103" s="238"/>
      <c r="GE103" s="238"/>
      <c r="GF103" s="238"/>
      <c r="GG103" s="238"/>
      <c r="GH103" s="238"/>
      <c r="GI103" s="238"/>
      <c r="GJ103" s="238"/>
      <c r="GK103" s="238"/>
      <c r="GL103" s="238"/>
      <c r="GM103" s="238"/>
      <c r="GN103" s="238"/>
      <c r="GO103" s="238"/>
      <c r="GP103" s="238"/>
      <c r="GQ103" s="238"/>
      <c r="GR103" s="238"/>
      <c r="GS103" s="238"/>
      <c r="GT103" s="238"/>
      <c r="GU103" s="238"/>
      <c r="GV103" s="238"/>
      <c r="GW103" s="238"/>
      <c r="GX103" s="238"/>
      <c r="GY103" s="238"/>
      <c r="GZ103" s="238"/>
      <c r="HA103" s="238"/>
      <c r="HB103" s="238"/>
      <c r="HC103" s="238"/>
      <c r="HD103" s="238"/>
      <c r="HE103" s="238"/>
      <c r="HF103" s="238"/>
      <c r="HG103" s="238"/>
      <c r="HH103" s="238"/>
      <c r="HI103" s="238"/>
      <c r="HJ103" s="238"/>
      <c r="HK103" s="238"/>
    </row>
    <row r="104" spans="1:219" s="264" customFormat="1" ht="12.75" hidden="1" customHeight="1">
      <c r="A104" s="234">
        <f t="shared" si="49"/>
        <v>90</v>
      </c>
      <c r="B104" s="265">
        <v>43466</v>
      </c>
      <c r="C104" s="265">
        <v>43830</v>
      </c>
      <c r="D104" s="270" t="s">
        <v>194</v>
      </c>
      <c r="E104" s="237">
        <v>0.75</v>
      </c>
      <c r="F104" s="238">
        <v>12</v>
      </c>
      <c r="G104" s="239">
        <v>2208</v>
      </c>
      <c r="H104" s="267" t="s">
        <v>140</v>
      </c>
      <c r="I104" s="241">
        <v>75</v>
      </c>
      <c r="J104" s="242" t="s">
        <v>128</v>
      </c>
      <c r="K104" s="267" t="s">
        <v>123</v>
      </c>
      <c r="L104" s="266">
        <v>9446925</v>
      </c>
      <c r="M104" s="245">
        <v>2400</v>
      </c>
      <c r="N104" s="245">
        <f t="shared" si="38"/>
        <v>200</v>
      </c>
      <c r="O104" s="246">
        <v>1</v>
      </c>
      <c r="P104" s="247">
        <v>350136.09</v>
      </c>
      <c r="Q104" s="248">
        <f t="shared" si="68"/>
        <v>145.89003750000001</v>
      </c>
      <c r="R104" s="249">
        <f t="shared" si="50"/>
        <v>43466</v>
      </c>
      <c r="S104" s="244"/>
      <c r="T104" s="244"/>
      <c r="U104" s="250">
        <f t="shared" si="51"/>
        <v>0</v>
      </c>
      <c r="V104" s="251">
        <v>90</v>
      </c>
      <c r="W104" s="252">
        <f t="shared" si="42"/>
        <v>9446925</v>
      </c>
      <c r="X104" s="253" t="str">
        <f t="shared" si="52"/>
        <v>143/27.05.19</v>
      </c>
      <c r="Y104" s="254">
        <f t="shared" si="70"/>
        <v>43466</v>
      </c>
      <c r="Z104" s="254">
        <f t="shared" si="70"/>
        <v>43830</v>
      </c>
      <c r="AA104" s="255"/>
      <c r="AB104" s="255">
        <f t="shared" si="53"/>
        <v>0</v>
      </c>
      <c r="AC104" s="256" t="str">
        <f t="shared" si="71"/>
        <v>JW Red Label S/W 12/750ml</v>
      </c>
      <c r="AD104" s="257">
        <f t="shared" si="71"/>
        <v>75</v>
      </c>
      <c r="AE104" s="258">
        <f t="shared" si="54"/>
        <v>145.89003750000001</v>
      </c>
      <c r="AF104" s="259">
        <f t="shared" si="55"/>
        <v>2208</v>
      </c>
      <c r="AG104" s="260">
        <f t="shared" si="43"/>
        <v>0</v>
      </c>
      <c r="AH104" s="261">
        <f t="shared" si="56"/>
        <v>0.5</v>
      </c>
      <c r="AI104" s="260">
        <f t="shared" si="57"/>
        <v>0</v>
      </c>
      <c r="AJ104" s="260">
        <v>0</v>
      </c>
      <c r="AK104" s="260">
        <v>0</v>
      </c>
      <c r="AL104" s="260">
        <v>0</v>
      </c>
      <c r="AM104" s="260"/>
      <c r="AN104" s="260">
        <f t="shared" si="58"/>
        <v>0</v>
      </c>
      <c r="AO104" s="260">
        <f t="shared" si="44"/>
        <v>732</v>
      </c>
      <c r="AP104" s="260">
        <f t="shared" si="59"/>
        <v>0</v>
      </c>
      <c r="AQ104" s="260">
        <f t="shared" si="60"/>
        <v>0</v>
      </c>
      <c r="AR104" s="262">
        <f t="shared" si="47"/>
        <v>44287</v>
      </c>
      <c r="AS104" s="249">
        <f t="shared" si="61"/>
        <v>43555</v>
      </c>
      <c r="AT104" s="263">
        <f t="shared" si="45"/>
        <v>0</v>
      </c>
      <c r="AU104" s="263">
        <f t="shared" si="46"/>
        <v>0</v>
      </c>
      <c r="AV104" s="263">
        <f t="shared" si="62"/>
        <v>0</v>
      </c>
      <c r="AW104" s="242" t="str">
        <f t="shared" si="63"/>
        <v>12x75 CL</v>
      </c>
      <c r="AX104" s="242"/>
      <c r="AY104" s="263">
        <v>0.75</v>
      </c>
      <c r="AZ104" s="263">
        <f t="shared" si="64"/>
        <v>0</v>
      </c>
      <c r="CR104" s="246"/>
      <c r="CS104" s="262">
        <f t="shared" si="69"/>
        <v>43466</v>
      </c>
      <c r="CT104" s="262">
        <f t="shared" si="69"/>
        <v>43830</v>
      </c>
      <c r="CU104" s="246" t="str">
        <f t="shared" si="69"/>
        <v>143/27.05.19</v>
      </c>
      <c r="CV104" s="246" t="str">
        <f t="shared" si="65"/>
        <v>JW Red Label S/W 12/750ml</v>
      </c>
      <c r="CW104" s="246" t="str">
        <f t="shared" si="66"/>
        <v>12x75 CL</v>
      </c>
      <c r="CX104" s="244">
        <f t="shared" si="48"/>
        <v>2400</v>
      </c>
      <c r="CY104" s="244"/>
      <c r="CZ104" s="244"/>
      <c r="DA104" s="244"/>
      <c r="DB104" s="244"/>
      <c r="DC104" s="244"/>
      <c r="DD104" s="244"/>
      <c r="DE104" s="244"/>
      <c r="DF104" s="244"/>
      <c r="DG104" s="244"/>
      <c r="DH104" s="244"/>
      <c r="DI104" s="244"/>
      <c r="DJ104" s="244"/>
      <c r="DK104" s="244"/>
      <c r="DL104" s="244"/>
      <c r="DM104" s="244"/>
      <c r="DN104" s="244"/>
      <c r="DO104" s="244"/>
      <c r="DP104" s="244"/>
      <c r="DQ104" s="244"/>
      <c r="DR104" s="244"/>
      <c r="DS104" s="244"/>
      <c r="DT104" s="244"/>
      <c r="DU104" s="244"/>
      <c r="DV104" s="244"/>
      <c r="DW104" s="244"/>
      <c r="DX104" s="244"/>
      <c r="DY104" s="244"/>
      <c r="DZ104" s="244"/>
      <c r="EA104" s="238"/>
      <c r="EB104" s="238"/>
      <c r="EC104" s="238"/>
      <c r="ED104" s="238"/>
      <c r="EE104" s="238"/>
      <c r="EF104" s="238"/>
      <c r="EG104" s="238"/>
      <c r="EH104" s="238"/>
      <c r="EI104" s="238"/>
      <c r="EJ104" s="238"/>
      <c r="EK104" s="238"/>
      <c r="EL104" s="238"/>
      <c r="EM104" s="238"/>
      <c r="EN104" s="238"/>
      <c r="EO104" s="238"/>
      <c r="EP104" s="238"/>
      <c r="EQ104" s="238"/>
      <c r="ER104" s="238"/>
      <c r="ES104" s="238"/>
      <c r="ET104" s="238"/>
      <c r="EU104" s="238"/>
      <c r="EV104" s="238"/>
      <c r="EW104" s="238"/>
      <c r="EX104" s="238"/>
      <c r="EY104" s="238"/>
      <c r="EZ104" s="238"/>
      <c r="FA104" s="238"/>
      <c r="FB104" s="238"/>
      <c r="FC104" s="238"/>
      <c r="FD104" s="238"/>
      <c r="FE104" s="238"/>
      <c r="FF104" s="238"/>
      <c r="FG104" s="238"/>
      <c r="FH104" s="238"/>
      <c r="FI104" s="238"/>
      <c r="FJ104" s="238"/>
      <c r="FK104" s="238"/>
      <c r="FL104" s="238"/>
      <c r="FM104" s="238"/>
      <c r="FN104" s="238"/>
      <c r="FO104" s="238"/>
      <c r="FP104" s="238"/>
      <c r="FQ104" s="238"/>
      <c r="FR104" s="238"/>
      <c r="FS104" s="238"/>
      <c r="FT104" s="238"/>
      <c r="FU104" s="238"/>
      <c r="FV104" s="238"/>
      <c r="FW104" s="238"/>
      <c r="FX104" s="238"/>
      <c r="FY104" s="238"/>
      <c r="FZ104" s="238"/>
      <c r="GA104" s="238"/>
      <c r="GB104" s="238"/>
      <c r="GC104" s="238"/>
      <c r="GD104" s="238"/>
      <c r="GE104" s="238"/>
      <c r="GF104" s="238"/>
      <c r="GG104" s="238"/>
      <c r="GH104" s="238"/>
      <c r="GI104" s="238"/>
      <c r="GJ104" s="238"/>
      <c r="GK104" s="238"/>
      <c r="GL104" s="238"/>
      <c r="GM104" s="238"/>
      <c r="GN104" s="238"/>
      <c r="GO104" s="238"/>
      <c r="GP104" s="238"/>
      <c r="GQ104" s="238"/>
      <c r="GR104" s="238"/>
      <c r="GS104" s="238"/>
      <c r="GT104" s="238"/>
      <c r="GU104" s="238"/>
      <c r="GV104" s="238"/>
      <c r="GW104" s="238"/>
      <c r="GX104" s="238"/>
      <c r="GY104" s="238"/>
      <c r="GZ104" s="238"/>
      <c r="HA104" s="238"/>
      <c r="HB104" s="238"/>
      <c r="HC104" s="238"/>
      <c r="HD104" s="238"/>
      <c r="HE104" s="238"/>
      <c r="HF104" s="238"/>
      <c r="HG104" s="238"/>
      <c r="HH104" s="238"/>
      <c r="HI104" s="238"/>
      <c r="HJ104" s="238"/>
      <c r="HK104" s="238"/>
    </row>
    <row r="105" spans="1:219" s="264" customFormat="1" ht="12.75" hidden="1" customHeight="1">
      <c r="A105" s="234">
        <f t="shared" si="49"/>
        <v>91</v>
      </c>
      <c r="B105" s="265">
        <v>43339</v>
      </c>
      <c r="C105" s="265">
        <v>43703</v>
      </c>
      <c r="D105" s="270" t="s">
        <v>198</v>
      </c>
      <c r="E105" s="237">
        <v>0.75</v>
      </c>
      <c r="F105" s="238">
        <v>12</v>
      </c>
      <c r="G105" s="239">
        <v>2208</v>
      </c>
      <c r="H105" s="267" t="s">
        <v>139</v>
      </c>
      <c r="I105" s="241">
        <v>75</v>
      </c>
      <c r="J105" s="242" t="s">
        <v>128</v>
      </c>
      <c r="K105" s="267" t="s">
        <v>123</v>
      </c>
      <c r="L105" s="266">
        <v>7764946</v>
      </c>
      <c r="M105" s="245">
        <v>480</v>
      </c>
      <c r="N105" s="245">
        <f t="shared" si="38"/>
        <v>40</v>
      </c>
      <c r="O105" s="246">
        <v>1</v>
      </c>
      <c r="P105" s="247">
        <v>158068.79999999999</v>
      </c>
      <c r="Q105" s="248">
        <f t="shared" si="68"/>
        <v>329.31</v>
      </c>
      <c r="R105" s="249">
        <f t="shared" si="50"/>
        <v>43339</v>
      </c>
      <c r="S105" s="244"/>
      <c r="T105" s="244"/>
      <c r="U105" s="250">
        <f t="shared" si="51"/>
        <v>0</v>
      </c>
      <c r="V105" s="251">
        <v>91</v>
      </c>
      <c r="W105" s="252">
        <f t="shared" si="42"/>
        <v>7764946</v>
      </c>
      <c r="X105" s="253" t="str">
        <f t="shared" si="52"/>
        <v>145/27.05.19</v>
      </c>
      <c r="Y105" s="254">
        <f t="shared" si="70"/>
        <v>43339</v>
      </c>
      <c r="Z105" s="254">
        <f t="shared" si="70"/>
        <v>43703</v>
      </c>
      <c r="AA105" s="255"/>
      <c r="AB105" s="255">
        <f t="shared" si="53"/>
        <v>0</v>
      </c>
      <c r="AC105" s="256" t="str">
        <f t="shared" si="71"/>
        <v>JW Black Label 12 yo S/W 12/750</v>
      </c>
      <c r="AD105" s="257">
        <f t="shared" si="71"/>
        <v>75</v>
      </c>
      <c r="AE105" s="258">
        <f t="shared" si="54"/>
        <v>329.31</v>
      </c>
      <c r="AF105" s="259">
        <f t="shared" si="55"/>
        <v>2208</v>
      </c>
      <c r="AG105" s="260">
        <f t="shared" si="43"/>
        <v>0</v>
      </c>
      <c r="AH105" s="261">
        <f t="shared" si="56"/>
        <v>0.5</v>
      </c>
      <c r="AI105" s="260">
        <f t="shared" si="57"/>
        <v>0</v>
      </c>
      <c r="AJ105" s="260">
        <v>0</v>
      </c>
      <c r="AK105" s="260">
        <v>0</v>
      </c>
      <c r="AL105" s="260">
        <v>0</v>
      </c>
      <c r="AM105" s="260"/>
      <c r="AN105" s="260">
        <f t="shared" si="58"/>
        <v>0</v>
      </c>
      <c r="AO105" s="260">
        <f t="shared" si="44"/>
        <v>859</v>
      </c>
      <c r="AP105" s="260">
        <f t="shared" si="59"/>
        <v>0</v>
      </c>
      <c r="AQ105" s="260">
        <f t="shared" si="60"/>
        <v>0</v>
      </c>
      <c r="AR105" s="262">
        <f t="shared" si="47"/>
        <v>44287</v>
      </c>
      <c r="AS105" s="249">
        <f t="shared" si="61"/>
        <v>43428</v>
      </c>
      <c r="AT105" s="263">
        <f t="shared" si="45"/>
        <v>0</v>
      </c>
      <c r="AU105" s="263">
        <f t="shared" si="46"/>
        <v>0</v>
      </c>
      <c r="AV105" s="263">
        <f t="shared" si="62"/>
        <v>0</v>
      </c>
      <c r="AW105" s="242" t="str">
        <f t="shared" si="63"/>
        <v>12x75 CL</v>
      </c>
      <c r="AX105" s="242"/>
      <c r="AY105" s="263">
        <v>0.75</v>
      </c>
      <c r="AZ105" s="263">
        <f t="shared" si="64"/>
        <v>0</v>
      </c>
      <c r="CR105" s="246"/>
      <c r="CS105" s="262">
        <f t="shared" si="69"/>
        <v>43339</v>
      </c>
      <c r="CT105" s="262">
        <f t="shared" si="69"/>
        <v>43703</v>
      </c>
      <c r="CU105" s="246" t="str">
        <f t="shared" si="69"/>
        <v>145/27.05.19</v>
      </c>
      <c r="CV105" s="246" t="str">
        <f t="shared" si="65"/>
        <v>JW Black Label 12 yo S/W 12/750</v>
      </c>
      <c r="CW105" s="246" t="str">
        <f t="shared" si="66"/>
        <v>12x75 CL</v>
      </c>
      <c r="CX105" s="244">
        <f t="shared" si="48"/>
        <v>480</v>
      </c>
      <c r="CY105" s="244"/>
      <c r="CZ105" s="244"/>
      <c r="DA105" s="244"/>
      <c r="DB105" s="244"/>
      <c r="DC105" s="244"/>
      <c r="DD105" s="244"/>
      <c r="DE105" s="244"/>
      <c r="DF105" s="244"/>
      <c r="DG105" s="244"/>
      <c r="DH105" s="244"/>
      <c r="DI105" s="244"/>
      <c r="DJ105" s="244"/>
      <c r="DK105" s="244"/>
      <c r="DL105" s="244"/>
      <c r="DM105" s="244"/>
      <c r="DN105" s="244"/>
      <c r="DO105" s="244"/>
      <c r="DP105" s="244"/>
      <c r="DQ105" s="244"/>
      <c r="DR105" s="244"/>
      <c r="DS105" s="244"/>
      <c r="DT105" s="244"/>
      <c r="DU105" s="244"/>
      <c r="DV105" s="244"/>
      <c r="DW105" s="244"/>
      <c r="DX105" s="244"/>
      <c r="DY105" s="244"/>
      <c r="DZ105" s="244"/>
      <c r="EA105" s="238"/>
      <c r="EB105" s="238"/>
      <c r="EC105" s="238"/>
      <c r="ED105" s="238"/>
      <c r="EE105" s="238"/>
      <c r="EF105" s="238"/>
      <c r="EG105" s="238"/>
      <c r="EH105" s="238"/>
      <c r="EI105" s="238"/>
      <c r="EJ105" s="238"/>
      <c r="EK105" s="238"/>
      <c r="EL105" s="238"/>
      <c r="EM105" s="238"/>
      <c r="EN105" s="238"/>
      <c r="EO105" s="238"/>
      <c r="EP105" s="238"/>
      <c r="EQ105" s="238"/>
      <c r="ER105" s="238"/>
      <c r="ES105" s="238"/>
      <c r="ET105" s="238"/>
      <c r="EU105" s="238"/>
      <c r="EV105" s="238"/>
      <c r="EW105" s="238"/>
      <c r="EX105" s="238"/>
      <c r="EY105" s="238"/>
      <c r="EZ105" s="238"/>
      <c r="FA105" s="238"/>
      <c r="FB105" s="238"/>
      <c r="FC105" s="238"/>
      <c r="FD105" s="238"/>
      <c r="FE105" s="238"/>
      <c r="FF105" s="238"/>
      <c r="FG105" s="238"/>
      <c r="FH105" s="238"/>
      <c r="FI105" s="238"/>
      <c r="FJ105" s="238"/>
      <c r="FK105" s="238"/>
      <c r="FL105" s="238"/>
      <c r="FM105" s="238"/>
      <c r="FN105" s="238"/>
      <c r="FO105" s="238"/>
      <c r="FP105" s="238"/>
      <c r="FQ105" s="238"/>
      <c r="FR105" s="238"/>
      <c r="FS105" s="238"/>
      <c r="FT105" s="238"/>
      <c r="FU105" s="238"/>
      <c r="FV105" s="238"/>
      <c r="FW105" s="238"/>
      <c r="FX105" s="238"/>
      <c r="FY105" s="238"/>
      <c r="FZ105" s="238"/>
      <c r="GA105" s="238"/>
      <c r="GB105" s="238"/>
      <c r="GC105" s="238"/>
      <c r="GD105" s="238"/>
      <c r="GE105" s="238"/>
      <c r="GF105" s="238"/>
      <c r="GG105" s="238"/>
      <c r="GH105" s="238"/>
      <c r="GI105" s="238"/>
      <c r="GJ105" s="238"/>
      <c r="GK105" s="238"/>
      <c r="GL105" s="238"/>
      <c r="GM105" s="238"/>
      <c r="GN105" s="238"/>
      <c r="GO105" s="238"/>
      <c r="GP105" s="238"/>
      <c r="GQ105" s="238"/>
      <c r="GR105" s="238"/>
      <c r="GS105" s="238"/>
      <c r="GT105" s="238"/>
      <c r="GU105" s="238"/>
      <c r="GV105" s="238"/>
      <c r="GW105" s="238"/>
      <c r="GX105" s="238"/>
      <c r="GY105" s="238"/>
      <c r="GZ105" s="238"/>
      <c r="HA105" s="238"/>
      <c r="HB105" s="238"/>
      <c r="HC105" s="238"/>
      <c r="HD105" s="238"/>
      <c r="HE105" s="238"/>
      <c r="HF105" s="238"/>
      <c r="HG105" s="238"/>
      <c r="HH105" s="238"/>
      <c r="HI105" s="238"/>
      <c r="HJ105" s="238"/>
      <c r="HK105" s="238"/>
    </row>
    <row r="106" spans="1:219" s="264" customFormat="1" ht="12.75" hidden="1" customHeight="1">
      <c r="A106" s="234">
        <f t="shared" si="49"/>
        <v>92</v>
      </c>
      <c r="B106" s="265">
        <v>43428</v>
      </c>
      <c r="C106" s="265">
        <v>43792</v>
      </c>
      <c r="D106" s="270"/>
      <c r="E106" s="237">
        <v>0.7</v>
      </c>
      <c r="F106" s="238">
        <v>12</v>
      </c>
      <c r="G106" s="239">
        <v>2208</v>
      </c>
      <c r="H106" s="267" t="s">
        <v>129</v>
      </c>
      <c r="I106" s="241">
        <v>70</v>
      </c>
      <c r="J106" s="242" t="s">
        <v>130</v>
      </c>
      <c r="K106" s="267" t="s">
        <v>199</v>
      </c>
      <c r="L106" s="266">
        <v>8876746</v>
      </c>
      <c r="M106" s="245">
        <v>600</v>
      </c>
      <c r="N106" s="245">
        <f t="shared" si="38"/>
        <v>50</v>
      </c>
      <c r="O106" s="246">
        <v>1</v>
      </c>
      <c r="P106" s="247">
        <v>235800</v>
      </c>
      <c r="Q106" s="248">
        <f t="shared" si="68"/>
        <v>393</v>
      </c>
      <c r="R106" s="249">
        <f t="shared" si="50"/>
        <v>43428</v>
      </c>
      <c r="S106" s="244"/>
      <c r="T106" s="244"/>
      <c r="U106" s="250">
        <f t="shared" si="51"/>
        <v>0</v>
      </c>
      <c r="V106" s="251">
        <v>92</v>
      </c>
      <c r="W106" s="252">
        <f t="shared" si="42"/>
        <v>8876746</v>
      </c>
      <c r="X106" s="253">
        <f t="shared" si="52"/>
        <v>0</v>
      </c>
      <c r="Y106" s="254">
        <f t="shared" si="70"/>
        <v>43428</v>
      </c>
      <c r="Z106" s="254">
        <f t="shared" si="70"/>
        <v>43792</v>
      </c>
      <c r="AA106" s="255"/>
      <c r="AB106" s="255">
        <f t="shared" si="53"/>
        <v>0</v>
      </c>
      <c r="AC106" s="256" t="str">
        <f t="shared" si="71"/>
        <v>Glenfiddich 12yo S/W 12/700</v>
      </c>
      <c r="AD106" s="257">
        <f t="shared" si="71"/>
        <v>70</v>
      </c>
      <c r="AE106" s="258">
        <f t="shared" si="54"/>
        <v>393</v>
      </c>
      <c r="AF106" s="259">
        <f t="shared" si="55"/>
        <v>2208</v>
      </c>
      <c r="AG106" s="260">
        <f t="shared" si="43"/>
        <v>0</v>
      </c>
      <c r="AH106" s="261">
        <f t="shared" si="56"/>
        <v>0.5</v>
      </c>
      <c r="AI106" s="260">
        <f t="shared" si="57"/>
        <v>0</v>
      </c>
      <c r="AJ106" s="260">
        <v>0</v>
      </c>
      <c r="AK106" s="260">
        <v>0</v>
      </c>
      <c r="AL106" s="260">
        <v>0</v>
      </c>
      <c r="AM106" s="260"/>
      <c r="AN106" s="260">
        <f t="shared" si="58"/>
        <v>0</v>
      </c>
      <c r="AO106" s="260">
        <f t="shared" si="44"/>
        <v>770</v>
      </c>
      <c r="AP106" s="260">
        <f t="shared" si="59"/>
        <v>0</v>
      </c>
      <c r="AQ106" s="260">
        <f t="shared" si="60"/>
        <v>0</v>
      </c>
      <c r="AR106" s="262">
        <f t="shared" si="47"/>
        <v>44287</v>
      </c>
      <c r="AS106" s="249">
        <f t="shared" si="61"/>
        <v>43517</v>
      </c>
      <c r="AT106" s="263">
        <f t="shared" si="45"/>
        <v>0</v>
      </c>
      <c r="AU106" s="263">
        <f t="shared" si="46"/>
        <v>0</v>
      </c>
      <c r="AV106" s="263">
        <f t="shared" si="62"/>
        <v>0</v>
      </c>
      <c r="AW106" s="242" t="str">
        <f t="shared" si="63"/>
        <v>12x70 CL</v>
      </c>
      <c r="AX106" s="242"/>
      <c r="AY106" s="263">
        <v>0.75</v>
      </c>
      <c r="AZ106" s="263">
        <f t="shared" si="64"/>
        <v>0</v>
      </c>
      <c r="CR106" s="246"/>
      <c r="CS106" s="262">
        <f t="shared" si="69"/>
        <v>43428</v>
      </c>
      <c r="CT106" s="262">
        <f t="shared" si="69"/>
        <v>43792</v>
      </c>
      <c r="CU106" s="246">
        <f t="shared" si="69"/>
        <v>0</v>
      </c>
      <c r="CV106" s="246" t="str">
        <f t="shared" si="65"/>
        <v>Glenfiddich 12yo S/W 12/700</v>
      </c>
      <c r="CW106" s="246" t="str">
        <f t="shared" si="66"/>
        <v>12x70 CL</v>
      </c>
      <c r="CX106" s="244">
        <f t="shared" si="48"/>
        <v>600</v>
      </c>
      <c r="CY106" s="244"/>
      <c r="CZ106" s="244"/>
      <c r="DA106" s="244"/>
      <c r="DB106" s="244"/>
      <c r="DC106" s="244"/>
      <c r="DD106" s="244"/>
      <c r="DE106" s="244"/>
      <c r="DF106" s="244"/>
      <c r="DG106" s="244"/>
      <c r="DH106" s="244"/>
      <c r="DI106" s="244"/>
      <c r="DJ106" s="244"/>
      <c r="DK106" s="244"/>
      <c r="DL106" s="244"/>
      <c r="DM106" s="244"/>
      <c r="DN106" s="244"/>
      <c r="DO106" s="244"/>
      <c r="DP106" s="244"/>
      <c r="DQ106" s="244"/>
      <c r="DR106" s="244"/>
      <c r="DS106" s="244"/>
      <c r="DT106" s="244"/>
      <c r="DU106" s="244"/>
      <c r="DV106" s="244"/>
      <c r="DW106" s="244"/>
      <c r="DX106" s="244"/>
      <c r="DY106" s="244"/>
      <c r="DZ106" s="244"/>
      <c r="EA106" s="238"/>
      <c r="EB106" s="238"/>
      <c r="EC106" s="238"/>
      <c r="ED106" s="238"/>
      <c r="EE106" s="238"/>
      <c r="EF106" s="238"/>
      <c r="EG106" s="238"/>
      <c r="EH106" s="238"/>
      <c r="EI106" s="238"/>
      <c r="EJ106" s="238"/>
      <c r="EK106" s="238"/>
      <c r="EL106" s="238"/>
      <c r="EM106" s="238"/>
      <c r="EN106" s="238"/>
      <c r="EO106" s="238"/>
      <c r="EP106" s="238"/>
      <c r="EQ106" s="238"/>
      <c r="ER106" s="238"/>
      <c r="ES106" s="238"/>
      <c r="ET106" s="238"/>
      <c r="EU106" s="238"/>
      <c r="EV106" s="238"/>
      <c r="EW106" s="238"/>
      <c r="EX106" s="238"/>
      <c r="EY106" s="238"/>
      <c r="EZ106" s="238"/>
      <c r="FA106" s="238"/>
      <c r="FB106" s="238"/>
      <c r="FC106" s="238"/>
      <c r="FD106" s="238"/>
      <c r="FE106" s="238"/>
      <c r="FF106" s="238"/>
      <c r="FG106" s="238"/>
      <c r="FH106" s="238"/>
      <c r="FI106" s="238"/>
      <c r="FJ106" s="238"/>
      <c r="FK106" s="238"/>
      <c r="FL106" s="238"/>
      <c r="FM106" s="238"/>
      <c r="FN106" s="238"/>
      <c r="FO106" s="238"/>
      <c r="FP106" s="238"/>
      <c r="FQ106" s="238"/>
      <c r="FR106" s="238"/>
      <c r="FS106" s="238"/>
      <c r="FT106" s="238"/>
      <c r="FU106" s="238"/>
      <c r="FV106" s="238"/>
      <c r="FW106" s="238"/>
      <c r="FX106" s="238"/>
      <c r="FY106" s="238"/>
      <c r="FZ106" s="238"/>
      <c r="GA106" s="238"/>
      <c r="GB106" s="238"/>
      <c r="GC106" s="238"/>
      <c r="GD106" s="238"/>
      <c r="GE106" s="238"/>
      <c r="GF106" s="238"/>
      <c r="GG106" s="238"/>
      <c r="GH106" s="238"/>
      <c r="GI106" s="238"/>
      <c r="GJ106" s="238"/>
      <c r="GK106" s="238"/>
      <c r="GL106" s="238"/>
      <c r="GM106" s="238"/>
      <c r="GN106" s="238"/>
      <c r="GO106" s="238"/>
      <c r="GP106" s="238"/>
      <c r="GQ106" s="238"/>
      <c r="GR106" s="238"/>
      <c r="GS106" s="238"/>
      <c r="GT106" s="238"/>
      <c r="GU106" s="238"/>
      <c r="GV106" s="238"/>
      <c r="GW106" s="238"/>
      <c r="GX106" s="238"/>
      <c r="GY106" s="238"/>
      <c r="GZ106" s="238"/>
      <c r="HA106" s="238"/>
      <c r="HB106" s="238"/>
      <c r="HC106" s="238"/>
      <c r="HD106" s="238"/>
      <c r="HE106" s="238"/>
      <c r="HF106" s="238"/>
      <c r="HG106" s="238"/>
      <c r="HH106" s="238"/>
      <c r="HI106" s="238"/>
      <c r="HJ106" s="238"/>
      <c r="HK106" s="238"/>
    </row>
    <row r="107" spans="1:219" ht="12.75" hidden="1" customHeight="1">
      <c r="A107" s="341">
        <f t="shared" si="49"/>
        <v>93</v>
      </c>
      <c r="B107" s="342">
        <v>43547</v>
      </c>
      <c r="C107" s="342">
        <v>43912</v>
      </c>
      <c r="D107" s="343"/>
      <c r="E107" s="344">
        <v>0.75</v>
      </c>
      <c r="F107" s="345">
        <v>12</v>
      </c>
      <c r="G107" s="346">
        <v>2208</v>
      </c>
      <c r="H107" s="347" t="s">
        <v>200</v>
      </c>
      <c r="I107" s="348">
        <v>75</v>
      </c>
      <c r="J107" s="172" t="s">
        <v>128</v>
      </c>
      <c r="K107" s="347" t="s">
        <v>201</v>
      </c>
      <c r="L107" s="404">
        <v>2416958</v>
      </c>
      <c r="M107" s="350">
        <v>600</v>
      </c>
      <c r="N107" s="350">
        <f t="shared" si="38"/>
        <v>50</v>
      </c>
      <c r="O107" s="351">
        <v>1</v>
      </c>
      <c r="P107" s="352">
        <v>96655</v>
      </c>
      <c r="Q107" s="353">
        <f t="shared" si="68"/>
        <v>161.09166666666667</v>
      </c>
      <c r="R107" s="354">
        <f t="shared" si="50"/>
        <v>43547</v>
      </c>
      <c r="S107" s="405">
        <v>324</v>
      </c>
      <c r="T107" s="405">
        <v>324</v>
      </c>
      <c r="U107" s="406">
        <f t="shared" si="51"/>
        <v>324</v>
      </c>
      <c r="V107" s="167">
        <v>93</v>
      </c>
      <c r="W107" s="407">
        <f t="shared" si="42"/>
        <v>2416958</v>
      </c>
      <c r="X107" s="408">
        <f t="shared" si="52"/>
        <v>0</v>
      </c>
      <c r="Y107" s="409">
        <f t="shared" si="70"/>
        <v>43547</v>
      </c>
      <c r="Z107" s="409">
        <f t="shared" si="70"/>
        <v>43912</v>
      </c>
      <c r="AA107" s="410"/>
      <c r="AB107" s="410">
        <f t="shared" si="53"/>
        <v>0</v>
      </c>
      <c r="AC107" s="411" t="str">
        <f t="shared" si="71"/>
        <v>Absolute Vodka  12/750</v>
      </c>
      <c r="AD107" s="412">
        <f t="shared" si="71"/>
        <v>75</v>
      </c>
      <c r="AE107" s="413">
        <f t="shared" si="54"/>
        <v>161.09166666666667</v>
      </c>
      <c r="AF107" s="414">
        <f t="shared" si="55"/>
        <v>2208</v>
      </c>
      <c r="AG107" s="415">
        <f t="shared" si="43"/>
        <v>0</v>
      </c>
      <c r="AH107" s="416">
        <f t="shared" si="56"/>
        <v>0.5</v>
      </c>
      <c r="AI107" s="415">
        <f t="shared" si="57"/>
        <v>0</v>
      </c>
      <c r="AJ107" s="415">
        <v>0</v>
      </c>
      <c r="AK107" s="415">
        <v>0</v>
      </c>
      <c r="AL107" s="415">
        <v>0</v>
      </c>
      <c r="AM107" s="415"/>
      <c r="AN107" s="415">
        <f t="shared" si="58"/>
        <v>0</v>
      </c>
      <c r="AO107" s="415">
        <f t="shared" si="44"/>
        <v>651</v>
      </c>
      <c r="AP107" s="415">
        <f t="shared" si="59"/>
        <v>0</v>
      </c>
      <c r="AQ107" s="415">
        <f t="shared" si="60"/>
        <v>0</v>
      </c>
      <c r="AR107" s="417">
        <f t="shared" si="47"/>
        <v>44287</v>
      </c>
      <c r="AS107" s="354">
        <f t="shared" si="61"/>
        <v>43636</v>
      </c>
      <c r="AT107" s="418">
        <f t="shared" si="45"/>
        <v>52193.7</v>
      </c>
      <c r="AU107" s="418">
        <f t="shared" si="46"/>
        <v>78290.549999999988</v>
      </c>
      <c r="AV107" s="418">
        <f t="shared" si="62"/>
        <v>0</v>
      </c>
      <c r="AW107" s="172" t="str">
        <f t="shared" si="63"/>
        <v>12x75 CL</v>
      </c>
      <c r="AX107" s="172"/>
      <c r="AY107" s="418">
        <v>0.75</v>
      </c>
      <c r="AZ107" s="418">
        <f t="shared" si="64"/>
        <v>0</v>
      </c>
      <c r="CR107" s="351"/>
      <c r="CS107" s="417">
        <f t="shared" si="69"/>
        <v>43547</v>
      </c>
      <c r="CT107" s="417">
        <f t="shared" si="69"/>
        <v>43912</v>
      </c>
      <c r="CU107" s="351">
        <f t="shared" si="69"/>
        <v>0</v>
      </c>
      <c r="CV107" s="351" t="str">
        <f t="shared" si="65"/>
        <v>Absolute Vodka  12/750</v>
      </c>
      <c r="CW107" s="351" t="str">
        <f t="shared" si="66"/>
        <v>12x75 CL</v>
      </c>
      <c r="CX107" s="208">
        <f t="shared" si="48"/>
        <v>600</v>
      </c>
      <c r="CY107" s="405">
        <v>420</v>
      </c>
      <c r="CZ107" s="405">
        <v>324</v>
      </c>
      <c r="DA107" s="405"/>
      <c r="DB107" s="405"/>
      <c r="DC107" s="405"/>
      <c r="DD107" s="405"/>
      <c r="DE107" s="405"/>
      <c r="DF107" s="405"/>
      <c r="DG107" s="405"/>
      <c r="DH107" s="405"/>
      <c r="DI107" s="405"/>
      <c r="DJ107" s="405"/>
      <c r="DK107" s="405"/>
      <c r="DL107" s="405"/>
      <c r="DM107" s="405"/>
      <c r="DN107" s="405"/>
      <c r="DO107" s="405"/>
      <c r="DP107" s="405"/>
      <c r="DQ107" s="405"/>
      <c r="DR107" s="405"/>
      <c r="DS107" s="405"/>
      <c r="DT107" s="405"/>
      <c r="DU107" s="405"/>
      <c r="DV107" s="405"/>
      <c r="DW107" s="405"/>
      <c r="DX107" s="405"/>
      <c r="DY107" s="405"/>
      <c r="DZ107" s="405"/>
      <c r="EA107" s="345"/>
      <c r="EB107" s="345"/>
      <c r="EC107" s="345"/>
      <c r="ED107" s="345"/>
      <c r="EE107" s="345"/>
      <c r="EF107" s="345"/>
      <c r="EG107" s="345"/>
      <c r="EH107" s="345"/>
      <c r="EI107" s="345"/>
      <c r="EJ107" s="345"/>
      <c r="EK107" s="345"/>
      <c r="EL107" s="345"/>
      <c r="EM107" s="345"/>
      <c r="EN107" s="345"/>
      <c r="EO107" s="345"/>
      <c r="EP107" s="345"/>
      <c r="EQ107" s="345"/>
      <c r="ER107" s="345"/>
      <c r="ES107" s="345"/>
      <c r="ET107" s="345"/>
      <c r="EU107" s="345"/>
      <c r="EV107" s="345"/>
      <c r="EW107" s="345"/>
      <c r="EX107" s="345"/>
      <c r="EY107" s="345"/>
      <c r="EZ107" s="345"/>
      <c r="FA107" s="345"/>
      <c r="FB107" s="345"/>
      <c r="FC107" s="345"/>
      <c r="FD107" s="345"/>
      <c r="FE107" s="345"/>
      <c r="FF107" s="345"/>
      <c r="FG107" s="345"/>
      <c r="FH107" s="345"/>
      <c r="FI107" s="345"/>
      <c r="FJ107" s="345"/>
      <c r="FK107" s="345"/>
      <c r="FL107" s="345"/>
      <c r="FM107" s="345"/>
      <c r="FN107" s="345"/>
      <c r="FO107" s="345"/>
      <c r="FP107" s="345"/>
      <c r="FQ107" s="345"/>
      <c r="FR107" s="345"/>
      <c r="FS107" s="345"/>
      <c r="FT107" s="345"/>
      <c r="FU107" s="345"/>
      <c r="FV107" s="345"/>
      <c r="FW107" s="345"/>
      <c r="FX107" s="345"/>
      <c r="FY107" s="345"/>
      <c r="FZ107" s="345"/>
      <c r="GA107" s="345"/>
      <c r="GB107" s="345"/>
      <c r="GC107" s="345"/>
      <c r="GD107" s="345"/>
      <c r="GE107" s="345"/>
      <c r="GF107" s="345"/>
      <c r="GG107" s="345"/>
      <c r="GH107" s="345"/>
      <c r="GI107" s="345"/>
      <c r="GJ107" s="345"/>
      <c r="GK107" s="345"/>
      <c r="GL107" s="345"/>
      <c r="GM107" s="345"/>
      <c r="GN107" s="345"/>
      <c r="GO107" s="345"/>
      <c r="GP107" s="345"/>
      <c r="GQ107" s="345"/>
      <c r="GR107" s="345"/>
      <c r="GS107" s="345"/>
      <c r="GT107" s="345"/>
      <c r="GU107" s="345"/>
      <c r="GV107" s="345"/>
      <c r="GW107" s="345"/>
      <c r="GX107" s="345"/>
      <c r="GY107" s="345"/>
      <c r="GZ107" s="345"/>
      <c r="HA107" s="345"/>
      <c r="HB107" s="345"/>
      <c r="HC107" s="345"/>
      <c r="HD107" s="345"/>
      <c r="HE107" s="345"/>
      <c r="HF107" s="345"/>
      <c r="HG107" s="345"/>
      <c r="HH107" s="345"/>
      <c r="HI107" s="345"/>
      <c r="HJ107" s="345"/>
      <c r="HK107" s="345"/>
    </row>
    <row r="108" spans="1:219" ht="12.75" hidden="1" customHeight="1">
      <c r="A108" s="341">
        <f t="shared" si="49"/>
        <v>94</v>
      </c>
      <c r="B108" s="342">
        <v>43563</v>
      </c>
      <c r="C108" s="342">
        <v>43898</v>
      </c>
      <c r="D108" s="343"/>
      <c r="E108" s="344">
        <v>0.75</v>
      </c>
      <c r="F108" s="345">
        <v>12</v>
      </c>
      <c r="G108" s="346">
        <v>2208</v>
      </c>
      <c r="H108" s="347" t="s">
        <v>166</v>
      </c>
      <c r="I108" s="348">
        <v>75</v>
      </c>
      <c r="J108" s="172" t="s">
        <v>128</v>
      </c>
      <c r="K108" s="347" t="s">
        <v>201</v>
      </c>
      <c r="L108" s="404">
        <v>2693611</v>
      </c>
      <c r="M108" s="350">
        <v>600</v>
      </c>
      <c r="N108" s="350">
        <f t="shared" si="38"/>
        <v>50</v>
      </c>
      <c r="O108" s="351">
        <v>1</v>
      </c>
      <c r="P108" s="352">
        <v>86602.04</v>
      </c>
      <c r="Q108" s="353">
        <f t="shared" si="68"/>
        <v>144.33673333333331</v>
      </c>
      <c r="R108" s="354">
        <f t="shared" si="50"/>
        <v>43563</v>
      </c>
      <c r="S108" s="405">
        <v>228</v>
      </c>
      <c r="T108" s="405">
        <v>228</v>
      </c>
      <c r="U108" s="406">
        <f t="shared" si="51"/>
        <v>228</v>
      </c>
      <c r="V108" s="167">
        <v>94</v>
      </c>
      <c r="W108" s="407">
        <f t="shared" si="42"/>
        <v>2693611</v>
      </c>
      <c r="X108" s="408">
        <f t="shared" si="52"/>
        <v>0</v>
      </c>
      <c r="Y108" s="409">
        <f t="shared" si="70"/>
        <v>43563</v>
      </c>
      <c r="Z108" s="409">
        <f t="shared" si="70"/>
        <v>43898</v>
      </c>
      <c r="AA108" s="410"/>
      <c r="AB108" s="410">
        <f t="shared" si="53"/>
        <v>0</v>
      </c>
      <c r="AC108" s="411" t="str">
        <f t="shared" si="71"/>
        <v>Ballantine Finest S/W 12/750 ml</v>
      </c>
      <c r="AD108" s="412">
        <f t="shared" si="71"/>
        <v>75</v>
      </c>
      <c r="AE108" s="413">
        <f t="shared" si="54"/>
        <v>144.33673333333331</v>
      </c>
      <c r="AF108" s="414">
        <f t="shared" si="55"/>
        <v>2208</v>
      </c>
      <c r="AG108" s="415">
        <f t="shared" si="43"/>
        <v>0</v>
      </c>
      <c r="AH108" s="416">
        <f t="shared" si="56"/>
        <v>0.5</v>
      </c>
      <c r="AI108" s="415">
        <f t="shared" si="57"/>
        <v>0</v>
      </c>
      <c r="AJ108" s="415">
        <v>0</v>
      </c>
      <c r="AK108" s="415">
        <v>0</v>
      </c>
      <c r="AL108" s="415">
        <v>0</v>
      </c>
      <c r="AM108" s="415"/>
      <c r="AN108" s="415">
        <f t="shared" si="58"/>
        <v>0</v>
      </c>
      <c r="AO108" s="415">
        <f t="shared" si="44"/>
        <v>635</v>
      </c>
      <c r="AP108" s="415">
        <f t="shared" si="59"/>
        <v>0</v>
      </c>
      <c r="AQ108" s="415">
        <f t="shared" si="60"/>
        <v>0</v>
      </c>
      <c r="AR108" s="417">
        <f t="shared" si="47"/>
        <v>44287</v>
      </c>
      <c r="AS108" s="354">
        <f t="shared" si="61"/>
        <v>43652</v>
      </c>
      <c r="AT108" s="418">
        <f t="shared" si="45"/>
        <v>32908.775199999996</v>
      </c>
      <c r="AU108" s="418">
        <f t="shared" si="46"/>
        <v>49363.162799999991</v>
      </c>
      <c r="AV108" s="418">
        <f t="shared" si="62"/>
        <v>0</v>
      </c>
      <c r="AW108" s="172" t="str">
        <f t="shared" si="63"/>
        <v>12x75 CL</v>
      </c>
      <c r="AX108" s="172"/>
      <c r="AY108" s="418">
        <v>0.75</v>
      </c>
      <c r="AZ108" s="418">
        <f t="shared" si="64"/>
        <v>0</v>
      </c>
      <c r="CR108" s="351"/>
      <c r="CS108" s="417">
        <f t="shared" si="69"/>
        <v>43563</v>
      </c>
      <c r="CT108" s="417">
        <f t="shared" si="69"/>
        <v>43898</v>
      </c>
      <c r="CU108" s="351">
        <f t="shared" si="69"/>
        <v>0</v>
      </c>
      <c r="CV108" s="351" t="str">
        <f t="shared" si="65"/>
        <v>Ballantine Finest S/W 12/750 ml</v>
      </c>
      <c r="CW108" s="351" t="str">
        <f t="shared" si="66"/>
        <v>12x75 CL</v>
      </c>
      <c r="CX108" s="208">
        <f t="shared" si="48"/>
        <v>600</v>
      </c>
      <c r="CY108" s="405">
        <v>360</v>
      </c>
      <c r="CZ108" s="405">
        <v>228</v>
      </c>
      <c r="DA108" s="405"/>
      <c r="DB108" s="405"/>
      <c r="DC108" s="405"/>
      <c r="DD108" s="405"/>
      <c r="DE108" s="405"/>
      <c r="DF108" s="405"/>
      <c r="DG108" s="405"/>
      <c r="DH108" s="405"/>
      <c r="DI108" s="405"/>
      <c r="DJ108" s="405"/>
      <c r="DK108" s="405"/>
      <c r="DL108" s="405"/>
      <c r="DM108" s="405"/>
      <c r="DN108" s="405"/>
      <c r="DO108" s="405"/>
      <c r="DP108" s="405"/>
      <c r="DQ108" s="405"/>
      <c r="DR108" s="405"/>
      <c r="DS108" s="405"/>
      <c r="DT108" s="405"/>
      <c r="DU108" s="405"/>
      <c r="DV108" s="405"/>
      <c r="DW108" s="405"/>
      <c r="DX108" s="405"/>
      <c r="DY108" s="405"/>
      <c r="DZ108" s="405"/>
      <c r="EA108" s="345"/>
      <c r="EB108" s="345"/>
      <c r="EC108" s="345"/>
      <c r="ED108" s="345"/>
      <c r="EE108" s="345"/>
      <c r="EF108" s="345"/>
      <c r="EG108" s="345"/>
      <c r="EH108" s="345"/>
      <c r="EI108" s="345"/>
      <c r="EJ108" s="345"/>
      <c r="EK108" s="345"/>
      <c r="EL108" s="345"/>
      <c r="EM108" s="345"/>
      <c r="EN108" s="345"/>
      <c r="EO108" s="345"/>
      <c r="EP108" s="345"/>
      <c r="EQ108" s="345"/>
      <c r="ER108" s="345"/>
      <c r="ES108" s="345"/>
      <c r="ET108" s="345"/>
      <c r="EU108" s="345"/>
      <c r="EV108" s="345"/>
      <c r="EW108" s="345"/>
      <c r="EX108" s="345"/>
      <c r="EY108" s="345"/>
      <c r="EZ108" s="345"/>
      <c r="FA108" s="345"/>
      <c r="FB108" s="345"/>
      <c r="FC108" s="345"/>
      <c r="FD108" s="345"/>
      <c r="FE108" s="345"/>
      <c r="FF108" s="345"/>
      <c r="FG108" s="345"/>
      <c r="FH108" s="345"/>
      <c r="FI108" s="345"/>
      <c r="FJ108" s="345"/>
      <c r="FK108" s="345"/>
      <c r="FL108" s="345"/>
      <c r="FM108" s="345"/>
      <c r="FN108" s="345"/>
      <c r="FO108" s="345"/>
      <c r="FP108" s="345"/>
      <c r="FQ108" s="345"/>
      <c r="FR108" s="345"/>
      <c r="FS108" s="345"/>
      <c r="FT108" s="345"/>
      <c r="FU108" s="345"/>
      <c r="FV108" s="345"/>
      <c r="FW108" s="345"/>
      <c r="FX108" s="345"/>
      <c r="FY108" s="345"/>
      <c r="FZ108" s="345"/>
      <c r="GA108" s="345"/>
      <c r="GB108" s="345"/>
      <c r="GC108" s="345"/>
      <c r="GD108" s="345"/>
      <c r="GE108" s="345"/>
      <c r="GF108" s="345"/>
      <c r="GG108" s="345"/>
      <c r="GH108" s="345"/>
      <c r="GI108" s="345"/>
      <c r="GJ108" s="345"/>
      <c r="GK108" s="345"/>
      <c r="GL108" s="345"/>
      <c r="GM108" s="345"/>
      <c r="GN108" s="345"/>
      <c r="GO108" s="345"/>
      <c r="GP108" s="345"/>
      <c r="GQ108" s="345"/>
      <c r="GR108" s="345"/>
      <c r="GS108" s="345"/>
      <c r="GT108" s="345"/>
      <c r="GU108" s="345"/>
      <c r="GV108" s="345"/>
      <c r="GW108" s="345"/>
      <c r="GX108" s="345"/>
      <c r="GY108" s="345"/>
      <c r="GZ108" s="345"/>
      <c r="HA108" s="345"/>
      <c r="HB108" s="345"/>
      <c r="HC108" s="345"/>
      <c r="HD108" s="345"/>
      <c r="HE108" s="345"/>
      <c r="HF108" s="345"/>
      <c r="HG108" s="345"/>
      <c r="HH108" s="345"/>
      <c r="HI108" s="345"/>
      <c r="HJ108" s="345"/>
      <c r="HK108" s="345"/>
    </row>
    <row r="109" spans="1:219" ht="12.75" hidden="1" customHeight="1">
      <c r="A109" s="341">
        <f t="shared" si="49"/>
        <v>95</v>
      </c>
      <c r="B109" s="342">
        <v>43537</v>
      </c>
      <c r="C109" s="342">
        <v>43902</v>
      </c>
      <c r="D109" s="343"/>
      <c r="E109" s="344">
        <v>0.75</v>
      </c>
      <c r="F109" s="345">
        <v>12</v>
      </c>
      <c r="G109" s="346">
        <v>2208</v>
      </c>
      <c r="H109" s="347" t="s">
        <v>139</v>
      </c>
      <c r="I109" s="348">
        <v>75</v>
      </c>
      <c r="J109" s="172" t="s">
        <v>128</v>
      </c>
      <c r="K109" s="347" t="s">
        <v>202</v>
      </c>
      <c r="L109" s="404">
        <v>2381852</v>
      </c>
      <c r="M109" s="350">
        <v>2100</v>
      </c>
      <c r="N109" s="350">
        <f t="shared" si="38"/>
        <v>175</v>
      </c>
      <c r="O109" s="351">
        <v>1</v>
      </c>
      <c r="P109" s="352">
        <v>691530</v>
      </c>
      <c r="Q109" s="353">
        <f t="shared" si="68"/>
        <v>329.3</v>
      </c>
      <c r="R109" s="354">
        <f t="shared" si="50"/>
        <v>43537</v>
      </c>
      <c r="S109" s="405">
        <v>612</v>
      </c>
      <c r="T109" s="405">
        <f>612-120-180</f>
        <v>312</v>
      </c>
      <c r="U109" s="406">
        <f t="shared" si="51"/>
        <v>312</v>
      </c>
      <c r="V109" s="167">
        <v>95</v>
      </c>
      <c r="W109" s="407">
        <f t="shared" si="42"/>
        <v>2381852</v>
      </c>
      <c r="X109" s="408">
        <f t="shared" si="52"/>
        <v>0</v>
      </c>
      <c r="Y109" s="409">
        <f t="shared" si="70"/>
        <v>43537</v>
      </c>
      <c r="Z109" s="409">
        <f t="shared" si="70"/>
        <v>43902</v>
      </c>
      <c r="AA109" s="410"/>
      <c r="AB109" s="410">
        <f t="shared" si="53"/>
        <v>0</v>
      </c>
      <c r="AC109" s="411" t="str">
        <f t="shared" si="71"/>
        <v>JW Black Label 12 yo S/W 12/750</v>
      </c>
      <c r="AD109" s="412">
        <f t="shared" si="71"/>
        <v>75</v>
      </c>
      <c r="AE109" s="413">
        <f t="shared" si="54"/>
        <v>329.3</v>
      </c>
      <c r="AF109" s="414">
        <f t="shared" si="55"/>
        <v>2208</v>
      </c>
      <c r="AG109" s="415">
        <f t="shared" si="43"/>
        <v>0</v>
      </c>
      <c r="AH109" s="416">
        <f t="shared" si="56"/>
        <v>0.5</v>
      </c>
      <c r="AI109" s="415">
        <f t="shared" si="57"/>
        <v>0</v>
      </c>
      <c r="AJ109" s="415">
        <v>0</v>
      </c>
      <c r="AK109" s="415">
        <v>0</v>
      </c>
      <c r="AL109" s="415">
        <v>0</v>
      </c>
      <c r="AM109" s="415"/>
      <c r="AN109" s="415">
        <f t="shared" si="58"/>
        <v>0</v>
      </c>
      <c r="AO109" s="415">
        <f t="shared" si="44"/>
        <v>661</v>
      </c>
      <c r="AP109" s="415">
        <f t="shared" si="59"/>
        <v>0</v>
      </c>
      <c r="AQ109" s="415">
        <f t="shared" si="60"/>
        <v>0</v>
      </c>
      <c r="AR109" s="417">
        <f t="shared" si="47"/>
        <v>44287</v>
      </c>
      <c r="AS109" s="354">
        <f t="shared" si="61"/>
        <v>43626</v>
      </c>
      <c r="AT109" s="418">
        <f t="shared" si="45"/>
        <v>102741.6</v>
      </c>
      <c r="AU109" s="418">
        <f t="shared" si="46"/>
        <v>154112.40000000002</v>
      </c>
      <c r="AV109" s="418">
        <f t="shared" si="62"/>
        <v>0</v>
      </c>
      <c r="AW109" s="172" t="str">
        <f t="shared" si="63"/>
        <v>12x75 CL</v>
      </c>
      <c r="AX109" s="172"/>
      <c r="AY109" s="418">
        <v>0.75</v>
      </c>
      <c r="AZ109" s="418">
        <f t="shared" si="64"/>
        <v>0</v>
      </c>
      <c r="CR109" s="351"/>
      <c r="CS109" s="417">
        <f t="shared" si="69"/>
        <v>43537</v>
      </c>
      <c r="CT109" s="417">
        <f t="shared" si="69"/>
        <v>43902</v>
      </c>
      <c r="CU109" s="351">
        <f t="shared" si="69"/>
        <v>0</v>
      </c>
      <c r="CV109" s="351" t="str">
        <f t="shared" si="65"/>
        <v>JW Black Label 12 yo S/W 12/750</v>
      </c>
      <c r="CW109" s="351" t="str">
        <f t="shared" si="66"/>
        <v>12x75 CL</v>
      </c>
      <c r="CX109" s="208">
        <f t="shared" si="48"/>
        <v>2100</v>
      </c>
      <c r="CY109" s="405">
        <v>864</v>
      </c>
      <c r="CZ109" s="405">
        <v>612</v>
      </c>
      <c r="DA109" s="405"/>
      <c r="DB109" s="405"/>
      <c r="DC109" s="405"/>
      <c r="DD109" s="405"/>
      <c r="DE109" s="405"/>
      <c r="DF109" s="405"/>
      <c r="DG109" s="405"/>
      <c r="DH109" s="405"/>
      <c r="DI109" s="405"/>
      <c r="DJ109" s="405"/>
      <c r="DK109" s="405"/>
      <c r="DL109" s="405"/>
      <c r="DM109" s="405"/>
      <c r="DN109" s="405"/>
      <c r="DO109" s="405"/>
      <c r="DP109" s="405"/>
      <c r="DQ109" s="405"/>
      <c r="DR109" s="405"/>
      <c r="DS109" s="405"/>
      <c r="DT109" s="405"/>
      <c r="DU109" s="405"/>
      <c r="DV109" s="405"/>
      <c r="DW109" s="405"/>
      <c r="DX109" s="405"/>
      <c r="DY109" s="405"/>
      <c r="DZ109" s="405"/>
      <c r="EA109" s="345"/>
      <c r="EB109" s="345"/>
      <c r="EC109" s="345"/>
      <c r="ED109" s="345"/>
      <c r="EE109" s="345"/>
      <c r="EF109" s="345"/>
      <c r="EG109" s="345"/>
      <c r="EH109" s="345"/>
      <c r="EI109" s="345"/>
      <c r="EJ109" s="345"/>
      <c r="EK109" s="345"/>
      <c r="EL109" s="345"/>
      <c r="EM109" s="345"/>
      <c r="EN109" s="345"/>
      <c r="EO109" s="345"/>
      <c r="EP109" s="345"/>
      <c r="EQ109" s="345"/>
      <c r="ER109" s="345"/>
      <c r="ES109" s="345"/>
      <c r="ET109" s="345"/>
      <c r="EU109" s="345"/>
      <c r="EV109" s="345"/>
      <c r="EW109" s="345"/>
      <c r="EX109" s="345"/>
      <c r="EY109" s="345"/>
      <c r="EZ109" s="345"/>
      <c r="FA109" s="345"/>
      <c r="FB109" s="345"/>
      <c r="FC109" s="345"/>
      <c r="FD109" s="345"/>
      <c r="FE109" s="345"/>
      <c r="FF109" s="345"/>
      <c r="FG109" s="345"/>
      <c r="FH109" s="345"/>
      <c r="FI109" s="345"/>
      <c r="FJ109" s="345"/>
      <c r="FK109" s="345"/>
      <c r="FL109" s="345"/>
      <c r="FM109" s="345"/>
      <c r="FN109" s="345"/>
      <c r="FO109" s="345"/>
      <c r="FP109" s="345"/>
      <c r="FQ109" s="345"/>
      <c r="FR109" s="345"/>
      <c r="FS109" s="345"/>
      <c r="FT109" s="345"/>
      <c r="FU109" s="345"/>
      <c r="FV109" s="345"/>
      <c r="FW109" s="345"/>
      <c r="FX109" s="345"/>
      <c r="FY109" s="345"/>
      <c r="FZ109" s="345"/>
      <c r="GA109" s="345"/>
      <c r="GB109" s="345"/>
      <c r="GC109" s="345"/>
      <c r="GD109" s="345"/>
      <c r="GE109" s="345"/>
      <c r="GF109" s="345"/>
      <c r="GG109" s="345"/>
      <c r="GH109" s="345"/>
      <c r="GI109" s="345"/>
      <c r="GJ109" s="345"/>
      <c r="GK109" s="345"/>
      <c r="GL109" s="345"/>
      <c r="GM109" s="345"/>
      <c r="GN109" s="345"/>
      <c r="GO109" s="345"/>
      <c r="GP109" s="345"/>
      <c r="GQ109" s="345"/>
      <c r="GR109" s="345"/>
      <c r="GS109" s="345"/>
      <c r="GT109" s="345"/>
      <c r="GU109" s="345"/>
      <c r="GV109" s="345"/>
      <c r="GW109" s="345"/>
      <c r="GX109" s="345"/>
      <c r="GY109" s="345"/>
      <c r="GZ109" s="345"/>
      <c r="HA109" s="345"/>
      <c r="HB109" s="345"/>
      <c r="HC109" s="345"/>
      <c r="HD109" s="345"/>
      <c r="HE109" s="345"/>
      <c r="HF109" s="345"/>
      <c r="HG109" s="345"/>
      <c r="HH109" s="345"/>
      <c r="HI109" s="345"/>
      <c r="HJ109" s="345"/>
      <c r="HK109" s="345"/>
    </row>
    <row r="110" spans="1:219" ht="12.75" hidden="1" customHeight="1">
      <c r="A110" s="341">
        <f t="shared" si="49"/>
        <v>96</v>
      </c>
      <c r="B110" s="342">
        <v>43537</v>
      </c>
      <c r="C110" s="342">
        <v>43902</v>
      </c>
      <c r="D110" s="343"/>
      <c r="E110" s="344">
        <v>0.75</v>
      </c>
      <c r="F110" s="345">
        <v>12</v>
      </c>
      <c r="G110" s="346">
        <v>2208</v>
      </c>
      <c r="H110" s="347" t="s">
        <v>134</v>
      </c>
      <c r="I110" s="348">
        <v>75</v>
      </c>
      <c r="J110" s="172" t="s">
        <v>128</v>
      </c>
      <c r="K110" s="347" t="s">
        <v>202</v>
      </c>
      <c r="L110" s="404">
        <v>2374484</v>
      </c>
      <c r="M110" s="350">
        <v>120</v>
      </c>
      <c r="N110" s="350">
        <f t="shared" si="38"/>
        <v>10</v>
      </c>
      <c r="O110" s="351">
        <v>1</v>
      </c>
      <c r="P110" s="352">
        <v>150067.20000000001</v>
      </c>
      <c r="Q110" s="353">
        <f t="shared" si="68"/>
        <v>1250.5600000000002</v>
      </c>
      <c r="R110" s="354">
        <f t="shared" si="50"/>
        <v>43537</v>
      </c>
      <c r="S110" s="405">
        <v>120</v>
      </c>
      <c r="T110" s="405">
        <v>120</v>
      </c>
      <c r="U110" s="406">
        <f t="shared" si="51"/>
        <v>120</v>
      </c>
      <c r="V110" s="167">
        <v>96</v>
      </c>
      <c r="W110" s="407">
        <f t="shared" si="42"/>
        <v>2374484</v>
      </c>
      <c r="X110" s="408">
        <f t="shared" si="52"/>
        <v>0</v>
      </c>
      <c r="Y110" s="409">
        <f t="shared" si="70"/>
        <v>43537</v>
      </c>
      <c r="Z110" s="409">
        <f t="shared" si="70"/>
        <v>43902</v>
      </c>
      <c r="AA110" s="410"/>
      <c r="AB110" s="410">
        <f t="shared" si="53"/>
        <v>0</v>
      </c>
      <c r="AC110" s="411" t="str">
        <f t="shared" si="71"/>
        <v>JW Blue Label S/W 6/750 s/w</v>
      </c>
      <c r="AD110" s="412">
        <f t="shared" si="71"/>
        <v>75</v>
      </c>
      <c r="AE110" s="413">
        <f t="shared" si="54"/>
        <v>1250.5600000000002</v>
      </c>
      <c r="AF110" s="414">
        <f t="shared" si="55"/>
        <v>2208</v>
      </c>
      <c r="AG110" s="415">
        <f t="shared" si="43"/>
        <v>0</v>
      </c>
      <c r="AH110" s="416">
        <f t="shared" si="56"/>
        <v>0.5</v>
      </c>
      <c r="AI110" s="415">
        <f t="shared" si="57"/>
        <v>0</v>
      </c>
      <c r="AJ110" s="415">
        <v>0</v>
      </c>
      <c r="AK110" s="415">
        <v>0</v>
      </c>
      <c r="AL110" s="415">
        <v>0</v>
      </c>
      <c r="AM110" s="415"/>
      <c r="AN110" s="415">
        <f t="shared" si="58"/>
        <v>0</v>
      </c>
      <c r="AO110" s="415">
        <f t="shared" si="44"/>
        <v>661</v>
      </c>
      <c r="AP110" s="415">
        <f t="shared" si="59"/>
        <v>0</v>
      </c>
      <c r="AQ110" s="415">
        <f t="shared" si="60"/>
        <v>0</v>
      </c>
      <c r="AR110" s="417">
        <f t="shared" si="47"/>
        <v>44287</v>
      </c>
      <c r="AS110" s="354">
        <f t="shared" si="61"/>
        <v>43626</v>
      </c>
      <c r="AT110" s="418">
        <f t="shared" si="45"/>
        <v>150067.20000000001</v>
      </c>
      <c r="AU110" s="418">
        <f t="shared" si="46"/>
        <v>225100.80000000002</v>
      </c>
      <c r="AV110" s="418">
        <f t="shared" si="62"/>
        <v>0</v>
      </c>
      <c r="AW110" s="172" t="str">
        <f t="shared" si="63"/>
        <v>12x75 CL</v>
      </c>
      <c r="AX110" s="172"/>
      <c r="AY110" s="418">
        <v>0.75</v>
      </c>
      <c r="AZ110" s="418">
        <f t="shared" si="64"/>
        <v>0</v>
      </c>
      <c r="CR110" s="351"/>
      <c r="CS110" s="417">
        <f t="shared" si="69"/>
        <v>43537</v>
      </c>
      <c r="CT110" s="417">
        <f t="shared" si="69"/>
        <v>43902</v>
      </c>
      <c r="CU110" s="351">
        <f t="shared" si="69"/>
        <v>0</v>
      </c>
      <c r="CV110" s="351" t="str">
        <f t="shared" si="65"/>
        <v>JW Blue Label S/W 6/750 s/w</v>
      </c>
      <c r="CW110" s="351" t="str">
        <f t="shared" si="66"/>
        <v>12x75 CL</v>
      </c>
      <c r="CX110" s="208">
        <f t="shared" si="48"/>
        <v>120</v>
      </c>
      <c r="CY110" s="405">
        <v>120</v>
      </c>
      <c r="CZ110" s="405">
        <v>120</v>
      </c>
      <c r="DA110" s="405"/>
      <c r="DB110" s="405"/>
      <c r="DC110" s="405"/>
      <c r="DD110" s="405"/>
      <c r="DE110" s="405"/>
      <c r="DF110" s="405"/>
      <c r="DG110" s="405"/>
      <c r="DH110" s="405"/>
      <c r="DI110" s="405"/>
      <c r="DJ110" s="405"/>
      <c r="DK110" s="405"/>
      <c r="DL110" s="405"/>
      <c r="DM110" s="405"/>
      <c r="DN110" s="405"/>
      <c r="DO110" s="405"/>
      <c r="DP110" s="405"/>
      <c r="DQ110" s="405"/>
      <c r="DR110" s="405"/>
      <c r="DS110" s="405"/>
      <c r="DT110" s="405"/>
      <c r="DU110" s="405"/>
      <c r="DV110" s="405"/>
      <c r="DW110" s="405"/>
      <c r="DX110" s="405"/>
      <c r="DY110" s="405"/>
      <c r="DZ110" s="405"/>
      <c r="EA110" s="345"/>
      <c r="EB110" s="345"/>
      <c r="EC110" s="345"/>
      <c r="ED110" s="345"/>
      <c r="EE110" s="345"/>
      <c r="EF110" s="345"/>
      <c r="EG110" s="345"/>
      <c r="EH110" s="345"/>
      <c r="EI110" s="345"/>
      <c r="EJ110" s="345"/>
      <c r="EK110" s="345"/>
      <c r="EL110" s="345"/>
      <c r="EM110" s="345"/>
      <c r="EN110" s="345"/>
      <c r="EO110" s="345"/>
      <c r="EP110" s="345"/>
      <c r="EQ110" s="345"/>
      <c r="ER110" s="345"/>
      <c r="ES110" s="345"/>
      <c r="ET110" s="345"/>
      <c r="EU110" s="345"/>
      <c r="EV110" s="345"/>
      <c r="EW110" s="345"/>
      <c r="EX110" s="345"/>
      <c r="EY110" s="345"/>
      <c r="EZ110" s="345"/>
      <c r="FA110" s="345"/>
      <c r="FB110" s="345"/>
      <c r="FC110" s="345"/>
      <c r="FD110" s="345"/>
      <c r="FE110" s="345"/>
      <c r="FF110" s="345"/>
      <c r="FG110" s="345"/>
      <c r="FH110" s="345"/>
      <c r="FI110" s="345"/>
      <c r="FJ110" s="345"/>
      <c r="FK110" s="345"/>
      <c r="FL110" s="345"/>
      <c r="FM110" s="345"/>
      <c r="FN110" s="345"/>
      <c r="FO110" s="345"/>
      <c r="FP110" s="345"/>
      <c r="FQ110" s="345"/>
      <c r="FR110" s="345"/>
      <c r="FS110" s="345"/>
      <c r="FT110" s="345"/>
      <c r="FU110" s="345"/>
      <c r="FV110" s="345"/>
      <c r="FW110" s="345"/>
      <c r="FX110" s="345"/>
      <c r="FY110" s="345"/>
      <c r="FZ110" s="345"/>
      <c r="GA110" s="345"/>
      <c r="GB110" s="345"/>
      <c r="GC110" s="345"/>
      <c r="GD110" s="345"/>
      <c r="GE110" s="345"/>
      <c r="GF110" s="345"/>
      <c r="GG110" s="345"/>
      <c r="GH110" s="345"/>
      <c r="GI110" s="345"/>
      <c r="GJ110" s="345"/>
      <c r="GK110" s="345"/>
      <c r="GL110" s="345"/>
      <c r="GM110" s="345"/>
      <c r="GN110" s="345"/>
      <c r="GO110" s="345"/>
      <c r="GP110" s="345"/>
      <c r="GQ110" s="345"/>
      <c r="GR110" s="345"/>
      <c r="GS110" s="345"/>
      <c r="GT110" s="345"/>
      <c r="GU110" s="345"/>
      <c r="GV110" s="345"/>
      <c r="GW110" s="345"/>
      <c r="GX110" s="345"/>
      <c r="GY110" s="345"/>
      <c r="GZ110" s="345"/>
      <c r="HA110" s="345"/>
      <c r="HB110" s="345"/>
      <c r="HC110" s="345"/>
      <c r="HD110" s="345"/>
      <c r="HE110" s="345"/>
      <c r="HF110" s="345"/>
      <c r="HG110" s="345"/>
      <c r="HH110" s="345"/>
      <c r="HI110" s="345"/>
      <c r="HJ110" s="345"/>
      <c r="HK110" s="345"/>
    </row>
    <row r="111" spans="1:219" s="264" customFormat="1" ht="12.75" hidden="1" customHeight="1">
      <c r="A111" s="234">
        <f t="shared" si="49"/>
        <v>97</v>
      </c>
      <c r="B111" s="265">
        <v>43544</v>
      </c>
      <c r="C111" s="265">
        <v>43909</v>
      </c>
      <c r="D111" s="270"/>
      <c r="E111" s="237">
        <v>0.75</v>
      </c>
      <c r="F111" s="238">
        <v>12</v>
      </c>
      <c r="G111" s="239">
        <v>2208</v>
      </c>
      <c r="H111" s="267" t="s">
        <v>140</v>
      </c>
      <c r="I111" s="241">
        <v>75</v>
      </c>
      <c r="J111" s="242" t="s">
        <v>128</v>
      </c>
      <c r="K111" s="267" t="s">
        <v>202</v>
      </c>
      <c r="L111" s="266">
        <v>2461076</v>
      </c>
      <c r="M111" s="245">
        <v>5400</v>
      </c>
      <c r="N111" s="245">
        <f t="shared" si="38"/>
        <v>450</v>
      </c>
      <c r="O111" s="246">
        <v>1</v>
      </c>
      <c r="P111" s="247">
        <v>785592</v>
      </c>
      <c r="Q111" s="248">
        <f t="shared" si="68"/>
        <v>145.47999999999999</v>
      </c>
      <c r="R111" s="249">
        <f t="shared" si="50"/>
        <v>43544</v>
      </c>
      <c r="S111" s="244"/>
      <c r="T111" s="244"/>
      <c r="U111" s="250"/>
      <c r="V111" s="251">
        <v>97</v>
      </c>
      <c r="W111" s="252">
        <f t="shared" si="42"/>
        <v>2461076</v>
      </c>
      <c r="X111" s="253">
        <f t="shared" si="52"/>
        <v>0</v>
      </c>
      <c r="Y111" s="254">
        <f t="shared" si="70"/>
        <v>43544</v>
      </c>
      <c r="Z111" s="254">
        <f t="shared" si="70"/>
        <v>43909</v>
      </c>
      <c r="AA111" s="255"/>
      <c r="AB111" s="255">
        <f t="shared" si="53"/>
        <v>0</v>
      </c>
      <c r="AC111" s="256" t="str">
        <f t="shared" si="71"/>
        <v>JW Red Label S/W 12/750ml</v>
      </c>
      <c r="AD111" s="257">
        <f t="shared" si="71"/>
        <v>75</v>
      </c>
      <c r="AE111" s="258">
        <f t="shared" si="54"/>
        <v>145.47999999999999</v>
      </c>
      <c r="AF111" s="259">
        <f t="shared" si="55"/>
        <v>2208</v>
      </c>
      <c r="AG111" s="260">
        <f t="shared" si="43"/>
        <v>0</v>
      </c>
      <c r="AH111" s="261">
        <f t="shared" si="56"/>
        <v>0.5</v>
      </c>
      <c r="AI111" s="260">
        <f t="shared" si="57"/>
        <v>0</v>
      </c>
      <c r="AJ111" s="260">
        <v>0</v>
      </c>
      <c r="AK111" s="260">
        <v>0</v>
      </c>
      <c r="AL111" s="260">
        <v>0</v>
      </c>
      <c r="AM111" s="260"/>
      <c r="AN111" s="260">
        <f t="shared" si="58"/>
        <v>0</v>
      </c>
      <c r="AO111" s="260">
        <f t="shared" si="44"/>
        <v>654</v>
      </c>
      <c r="AP111" s="260">
        <f t="shared" si="59"/>
        <v>0</v>
      </c>
      <c r="AQ111" s="260">
        <f t="shared" si="60"/>
        <v>0</v>
      </c>
      <c r="AR111" s="262">
        <f t="shared" si="47"/>
        <v>44287</v>
      </c>
      <c r="AS111" s="249">
        <f t="shared" si="61"/>
        <v>43633</v>
      </c>
      <c r="AT111" s="263">
        <f t="shared" si="45"/>
        <v>0</v>
      </c>
      <c r="AU111" s="263">
        <f t="shared" si="46"/>
        <v>0</v>
      </c>
      <c r="AV111" s="263">
        <f t="shared" si="62"/>
        <v>0</v>
      </c>
      <c r="AW111" s="242" t="str">
        <f t="shared" si="63"/>
        <v>12x75 CL</v>
      </c>
      <c r="AX111" s="242"/>
      <c r="AY111" s="263">
        <v>0.75</v>
      </c>
      <c r="AZ111" s="263">
        <f t="shared" si="64"/>
        <v>0</v>
      </c>
      <c r="CR111" s="246"/>
      <c r="CS111" s="262">
        <f t="shared" si="69"/>
        <v>43544</v>
      </c>
      <c r="CT111" s="262">
        <f t="shared" si="69"/>
        <v>43909</v>
      </c>
      <c r="CU111" s="246">
        <f t="shared" si="69"/>
        <v>0</v>
      </c>
      <c r="CV111" s="246" t="str">
        <f t="shared" si="65"/>
        <v>JW Red Label S/W 12/750ml</v>
      </c>
      <c r="CW111" s="246" t="str">
        <f t="shared" si="66"/>
        <v>12x75 CL</v>
      </c>
      <c r="CX111" s="244">
        <f t="shared" si="48"/>
        <v>5400</v>
      </c>
      <c r="CY111" s="244">
        <v>660</v>
      </c>
      <c r="CZ111" s="244"/>
      <c r="DA111" s="244"/>
      <c r="DB111" s="244"/>
      <c r="DC111" s="244"/>
      <c r="DD111" s="244"/>
      <c r="DE111" s="244"/>
      <c r="DF111" s="244"/>
      <c r="DG111" s="244"/>
      <c r="DH111" s="244"/>
      <c r="DI111" s="244"/>
      <c r="DJ111" s="244"/>
      <c r="DK111" s="244"/>
      <c r="DL111" s="244"/>
      <c r="DM111" s="244"/>
      <c r="DN111" s="244"/>
      <c r="DO111" s="244"/>
      <c r="DP111" s="244"/>
      <c r="DQ111" s="244"/>
      <c r="DR111" s="244"/>
      <c r="DS111" s="244"/>
      <c r="DT111" s="244"/>
      <c r="DU111" s="244"/>
      <c r="DV111" s="244"/>
      <c r="DW111" s="244"/>
      <c r="DX111" s="244"/>
      <c r="DY111" s="244"/>
      <c r="DZ111" s="244"/>
      <c r="EA111" s="238"/>
      <c r="EB111" s="238"/>
      <c r="EC111" s="238"/>
      <c r="ED111" s="238"/>
      <c r="EE111" s="238"/>
      <c r="EF111" s="238"/>
      <c r="EG111" s="238"/>
      <c r="EH111" s="238"/>
      <c r="EI111" s="238"/>
      <c r="EJ111" s="238"/>
      <c r="EK111" s="238"/>
      <c r="EL111" s="238"/>
      <c r="EM111" s="238"/>
      <c r="EN111" s="238"/>
      <c r="EO111" s="238"/>
      <c r="EP111" s="238"/>
      <c r="EQ111" s="238"/>
      <c r="ER111" s="238"/>
      <c r="ES111" s="238"/>
      <c r="ET111" s="238"/>
      <c r="EU111" s="238"/>
      <c r="EV111" s="238"/>
      <c r="EW111" s="238"/>
      <c r="EX111" s="238"/>
      <c r="EY111" s="238"/>
      <c r="EZ111" s="238"/>
      <c r="FA111" s="238"/>
      <c r="FB111" s="238"/>
      <c r="FC111" s="238"/>
      <c r="FD111" s="238"/>
      <c r="FE111" s="238"/>
      <c r="FF111" s="238"/>
      <c r="FG111" s="238"/>
      <c r="FH111" s="238"/>
      <c r="FI111" s="238"/>
      <c r="FJ111" s="238"/>
      <c r="FK111" s="238"/>
      <c r="FL111" s="238"/>
      <c r="FM111" s="238"/>
      <c r="FN111" s="238"/>
      <c r="FO111" s="238"/>
      <c r="FP111" s="238"/>
      <c r="FQ111" s="238"/>
      <c r="FR111" s="238"/>
      <c r="FS111" s="238"/>
      <c r="FT111" s="238"/>
      <c r="FU111" s="238"/>
      <c r="FV111" s="238"/>
      <c r="FW111" s="238"/>
      <c r="FX111" s="238"/>
      <c r="FY111" s="238"/>
      <c r="FZ111" s="238"/>
      <c r="GA111" s="238"/>
      <c r="GB111" s="238"/>
      <c r="GC111" s="238"/>
      <c r="GD111" s="238"/>
      <c r="GE111" s="238"/>
      <c r="GF111" s="238"/>
      <c r="GG111" s="238"/>
      <c r="GH111" s="238"/>
      <c r="GI111" s="238"/>
      <c r="GJ111" s="238"/>
      <c r="GK111" s="238"/>
      <c r="GL111" s="238"/>
      <c r="GM111" s="238"/>
      <c r="GN111" s="238"/>
      <c r="GO111" s="238"/>
      <c r="GP111" s="238"/>
      <c r="GQ111" s="238"/>
      <c r="GR111" s="238"/>
      <c r="GS111" s="238"/>
      <c r="GT111" s="238"/>
      <c r="GU111" s="238"/>
      <c r="GV111" s="238"/>
      <c r="GW111" s="238"/>
      <c r="GX111" s="238"/>
      <c r="GY111" s="238"/>
      <c r="GZ111" s="238"/>
      <c r="HA111" s="238"/>
      <c r="HB111" s="238"/>
      <c r="HC111" s="238"/>
      <c r="HD111" s="238"/>
      <c r="HE111" s="238"/>
      <c r="HF111" s="238"/>
      <c r="HG111" s="238"/>
      <c r="HH111" s="238"/>
      <c r="HI111" s="238"/>
      <c r="HJ111" s="238"/>
      <c r="HK111" s="238"/>
    </row>
    <row r="112" spans="1:219" ht="12.75" hidden="1" customHeight="1">
      <c r="A112" s="341">
        <f t="shared" si="49"/>
        <v>98</v>
      </c>
      <c r="B112" s="342">
        <v>43559</v>
      </c>
      <c r="C112" s="342">
        <v>43924</v>
      </c>
      <c r="D112" s="343"/>
      <c r="E112" s="344">
        <v>0.75</v>
      </c>
      <c r="F112" s="345">
        <v>12</v>
      </c>
      <c r="G112" s="346">
        <v>2204</v>
      </c>
      <c r="H112" s="347" t="s">
        <v>136</v>
      </c>
      <c r="I112" s="348">
        <v>75</v>
      </c>
      <c r="J112" s="172" t="s">
        <v>128</v>
      </c>
      <c r="K112" s="347" t="s">
        <v>202</v>
      </c>
      <c r="L112" s="404">
        <v>2639731</v>
      </c>
      <c r="M112" s="350">
        <v>1200</v>
      </c>
      <c r="N112" s="350">
        <f t="shared" si="38"/>
        <v>100</v>
      </c>
      <c r="O112" s="351">
        <v>1</v>
      </c>
      <c r="P112" s="352">
        <v>170374.11</v>
      </c>
      <c r="Q112" s="353">
        <f t="shared" si="68"/>
        <v>141.97842499999999</v>
      </c>
      <c r="R112" s="354">
        <f t="shared" si="50"/>
        <v>43559</v>
      </c>
      <c r="S112" s="405">
        <v>48</v>
      </c>
      <c r="T112" s="405">
        <v>48</v>
      </c>
      <c r="U112" s="406">
        <f t="shared" si="51"/>
        <v>48</v>
      </c>
      <c r="V112" s="167">
        <v>98</v>
      </c>
      <c r="W112" s="407">
        <f t="shared" si="42"/>
        <v>2639731</v>
      </c>
      <c r="X112" s="408">
        <f t="shared" si="52"/>
        <v>0</v>
      </c>
      <c r="Y112" s="409">
        <f t="shared" si="70"/>
        <v>43559</v>
      </c>
      <c r="Z112" s="409">
        <f t="shared" si="70"/>
        <v>43924</v>
      </c>
      <c r="AA112" s="410"/>
      <c r="AB112" s="410">
        <f t="shared" si="53"/>
        <v>0</v>
      </c>
      <c r="AC112" s="411" t="str">
        <f t="shared" si="71"/>
        <v>Jacob's Creek Chardonnay 12/750 Ml</v>
      </c>
      <c r="AD112" s="412">
        <f t="shared" si="71"/>
        <v>75</v>
      </c>
      <c r="AE112" s="413">
        <f t="shared" si="54"/>
        <v>141.97842499999999</v>
      </c>
      <c r="AF112" s="414">
        <f t="shared" si="55"/>
        <v>2204</v>
      </c>
      <c r="AG112" s="415">
        <f t="shared" si="43"/>
        <v>0</v>
      </c>
      <c r="AH112" s="416">
        <f t="shared" si="56"/>
        <v>0.5</v>
      </c>
      <c r="AI112" s="415">
        <f t="shared" si="57"/>
        <v>0</v>
      </c>
      <c r="AJ112" s="415">
        <v>0</v>
      </c>
      <c r="AK112" s="415">
        <v>0</v>
      </c>
      <c r="AL112" s="415">
        <v>0</v>
      </c>
      <c r="AM112" s="415"/>
      <c r="AN112" s="415">
        <f t="shared" si="58"/>
        <v>0</v>
      </c>
      <c r="AO112" s="415">
        <f t="shared" si="44"/>
        <v>639</v>
      </c>
      <c r="AP112" s="415">
        <f t="shared" si="59"/>
        <v>0</v>
      </c>
      <c r="AQ112" s="415">
        <f t="shared" si="60"/>
        <v>0</v>
      </c>
      <c r="AR112" s="417">
        <f t="shared" si="47"/>
        <v>44287</v>
      </c>
      <c r="AS112" s="354">
        <f t="shared" si="61"/>
        <v>43648</v>
      </c>
      <c r="AT112" s="418">
        <f t="shared" si="45"/>
        <v>6814.9643999999989</v>
      </c>
      <c r="AU112" s="418">
        <f t="shared" si="46"/>
        <v>10222.446599999999</v>
      </c>
      <c r="AV112" s="418">
        <f t="shared" si="62"/>
        <v>0</v>
      </c>
      <c r="AW112" s="172" t="str">
        <f t="shared" si="63"/>
        <v>12x75 CL</v>
      </c>
      <c r="AX112" s="172"/>
      <c r="AY112" s="418">
        <v>0.75</v>
      </c>
      <c r="AZ112" s="418">
        <f t="shared" si="64"/>
        <v>0</v>
      </c>
      <c r="CR112" s="351"/>
      <c r="CS112" s="417">
        <f t="shared" si="69"/>
        <v>43559</v>
      </c>
      <c r="CT112" s="417">
        <f t="shared" si="69"/>
        <v>43924</v>
      </c>
      <c r="CU112" s="351">
        <f t="shared" si="69"/>
        <v>0</v>
      </c>
      <c r="CV112" s="351" t="str">
        <f t="shared" si="65"/>
        <v>Jacob's Creek Chardonnay 12/750 Ml</v>
      </c>
      <c r="CW112" s="351" t="str">
        <f t="shared" si="66"/>
        <v>12x75 CL</v>
      </c>
      <c r="CX112" s="208">
        <f t="shared" si="48"/>
        <v>1200</v>
      </c>
      <c r="CY112" s="405">
        <v>540</v>
      </c>
      <c r="CZ112" s="405">
        <v>48</v>
      </c>
      <c r="DA112" s="405"/>
      <c r="DB112" s="405"/>
      <c r="DC112" s="405"/>
      <c r="DD112" s="405"/>
      <c r="DE112" s="405"/>
      <c r="DF112" s="405"/>
      <c r="DG112" s="405"/>
      <c r="DH112" s="405"/>
      <c r="DI112" s="405"/>
      <c r="DJ112" s="405"/>
      <c r="DK112" s="405"/>
      <c r="DL112" s="405"/>
      <c r="DM112" s="405"/>
      <c r="DN112" s="405"/>
      <c r="DO112" s="405"/>
      <c r="DP112" s="405"/>
      <c r="DQ112" s="405"/>
      <c r="DR112" s="405"/>
      <c r="DS112" s="405"/>
      <c r="DT112" s="405"/>
      <c r="DU112" s="405"/>
      <c r="DV112" s="405"/>
      <c r="DW112" s="405"/>
      <c r="DX112" s="405"/>
      <c r="DY112" s="405"/>
      <c r="DZ112" s="405"/>
      <c r="EA112" s="345"/>
      <c r="EB112" s="345"/>
      <c r="EC112" s="345"/>
      <c r="ED112" s="345"/>
      <c r="EE112" s="345"/>
      <c r="EF112" s="345"/>
      <c r="EG112" s="345"/>
      <c r="EH112" s="345"/>
      <c r="EI112" s="345"/>
      <c r="EJ112" s="345"/>
      <c r="EK112" s="345"/>
      <c r="EL112" s="345"/>
      <c r="EM112" s="345"/>
      <c r="EN112" s="345"/>
      <c r="EO112" s="345"/>
      <c r="EP112" s="345"/>
      <c r="EQ112" s="345"/>
      <c r="ER112" s="345"/>
      <c r="ES112" s="345"/>
      <c r="ET112" s="345"/>
      <c r="EU112" s="345"/>
      <c r="EV112" s="345"/>
      <c r="EW112" s="345"/>
      <c r="EX112" s="345"/>
      <c r="EY112" s="345"/>
      <c r="EZ112" s="345"/>
      <c r="FA112" s="345"/>
      <c r="FB112" s="345"/>
      <c r="FC112" s="345"/>
      <c r="FD112" s="345"/>
      <c r="FE112" s="345"/>
      <c r="FF112" s="345"/>
      <c r="FG112" s="345"/>
      <c r="FH112" s="345"/>
      <c r="FI112" s="345"/>
      <c r="FJ112" s="345"/>
      <c r="FK112" s="345"/>
      <c r="FL112" s="345"/>
      <c r="FM112" s="345"/>
      <c r="FN112" s="345"/>
      <c r="FO112" s="345"/>
      <c r="FP112" s="345"/>
      <c r="FQ112" s="345"/>
      <c r="FR112" s="345"/>
      <c r="FS112" s="345"/>
      <c r="FT112" s="345"/>
      <c r="FU112" s="345"/>
      <c r="FV112" s="345"/>
      <c r="FW112" s="345"/>
      <c r="FX112" s="345"/>
      <c r="FY112" s="345"/>
      <c r="FZ112" s="345"/>
      <c r="GA112" s="345"/>
      <c r="GB112" s="345"/>
      <c r="GC112" s="345"/>
      <c r="GD112" s="345"/>
      <c r="GE112" s="345"/>
      <c r="GF112" s="345"/>
      <c r="GG112" s="345"/>
      <c r="GH112" s="345"/>
      <c r="GI112" s="345"/>
      <c r="GJ112" s="345"/>
      <c r="GK112" s="345"/>
      <c r="GL112" s="345"/>
      <c r="GM112" s="345"/>
      <c r="GN112" s="345"/>
      <c r="GO112" s="345"/>
      <c r="GP112" s="345"/>
      <c r="GQ112" s="345"/>
      <c r="GR112" s="345"/>
      <c r="GS112" s="345"/>
      <c r="GT112" s="345"/>
      <c r="GU112" s="345"/>
      <c r="GV112" s="345"/>
      <c r="GW112" s="345"/>
      <c r="GX112" s="345"/>
      <c r="GY112" s="345"/>
      <c r="GZ112" s="345"/>
      <c r="HA112" s="345"/>
      <c r="HB112" s="345"/>
      <c r="HC112" s="345"/>
      <c r="HD112" s="345"/>
      <c r="HE112" s="345"/>
      <c r="HF112" s="345"/>
      <c r="HG112" s="345"/>
      <c r="HH112" s="345"/>
      <c r="HI112" s="345"/>
      <c r="HJ112" s="345"/>
      <c r="HK112" s="345"/>
    </row>
    <row r="113" spans="1:219" ht="12.75" hidden="1" customHeight="1">
      <c r="A113" s="341">
        <f t="shared" si="49"/>
        <v>99</v>
      </c>
      <c r="B113" s="342">
        <v>43559</v>
      </c>
      <c r="C113" s="342">
        <v>43924</v>
      </c>
      <c r="D113" s="343"/>
      <c r="E113" s="344">
        <v>0.75</v>
      </c>
      <c r="F113" s="345">
        <v>12</v>
      </c>
      <c r="G113" s="346">
        <v>2204</v>
      </c>
      <c r="H113" s="347" t="s">
        <v>135</v>
      </c>
      <c r="I113" s="348">
        <v>75</v>
      </c>
      <c r="J113" s="172" t="s">
        <v>128</v>
      </c>
      <c r="K113" s="347" t="s">
        <v>202</v>
      </c>
      <c r="L113" s="404">
        <v>2639731</v>
      </c>
      <c r="M113" s="350">
        <v>2100</v>
      </c>
      <c r="N113" s="350">
        <f t="shared" si="38"/>
        <v>175</v>
      </c>
      <c r="O113" s="351">
        <v>1</v>
      </c>
      <c r="P113" s="352">
        <v>298154.84999999998</v>
      </c>
      <c r="Q113" s="353">
        <f t="shared" si="68"/>
        <v>141.9785</v>
      </c>
      <c r="R113" s="354">
        <f t="shared" si="50"/>
        <v>43559</v>
      </c>
      <c r="S113" s="405">
        <v>516</v>
      </c>
      <c r="T113" s="405">
        <v>516</v>
      </c>
      <c r="U113" s="406">
        <f t="shared" si="51"/>
        <v>516</v>
      </c>
      <c r="V113" s="167">
        <v>99</v>
      </c>
      <c r="W113" s="407">
        <f t="shared" si="42"/>
        <v>2639731</v>
      </c>
      <c r="X113" s="408">
        <f t="shared" si="52"/>
        <v>0</v>
      </c>
      <c r="Y113" s="409">
        <f t="shared" si="70"/>
        <v>43559</v>
      </c>
      <c r="Z113" s="409">
        <f t="shared" si="70"/>
        <v>43924</v>
      </c>
      <c r="AA113" s="430"/>
      <c r="AB113" s="410">
        <f t="shared" si="53"/>
        <v>0</v>
      </c>
      <c r="AC113" s="411" t="str">
        <f t="shared" si="71"/>
        <v>Jacob's Creek Shiraz Cab 12/750 Ml</v>
      </c>
      <c r="AD113" s="412">
        <f t="shared" si="71"/>
        <v>75</v>
      </c>
      <c r="AE113" s="413">
        <f t="shared" si="54"/>
        <v>141.9785</v>
      </c>
      <c r="AF113" s="414">
        <f t="shared" si="55"/>
        <v>2204</v>
      </c>
      <c r="AG113" s="415">
        <f t="shared" si="43"/>
        <v>0</v>
      </c>
      <c r="AH113" s="416">
        <f t="shared" si="56"/>
        <v>0.5</v>
      </c>
      <c r="AI113" s="415">
        <f t="shared" si="57"/>
        <v>0</v>
      </c>
      <c r="AJ113" s="415">
        <v>0</v>
      </c>
      <c r="AK113" s="415">
        <v>0</v>
      </c>
      <c r="AL113" s="415">
        <v>0</v>
      </c>
      <c r="AM113" s="415"/>
      <c r="AN113" s="415">
        <f t="shared" si="58"/>
        <v>0</v>
      </c>
      <c r="AO113" s="415">
        <f t="shared" si="44"/>
        <v>639</v>
      </c>
      <c r="AP113" s="415">
        <f t="shared" si="59"/>
        <v>0</v>
      </c>
      <c r="AQ113" s="415">
        <f t="shared" si="60"/>
        <v>0</v>
      </c>
      <c r="AR113" s="417">
        <f t="shared" si="47"/>
        <v>44287</v>
      </c>
      <c r="AS113" s="354">
        <f t="shared" si="61"/>
        <v>43648</v>
      </c>
      <c r="AT113" s="418">
        <f t="shared" si="45"/>
        <v>73260.906000000003</v>
      </c>
      <c r="AU113" s="418">
        <f t="shared" si="46"/>
        <v>109891.359</v>
      </c>
      <c r="AV113" s="418">
        <f t="shared" si="62"/>
        <v>0</v>
      </c>
      <c r="AW113" s="172" t="str">
        <f t="shared" si="63"/>
        <v>12x75 CL</v>
      </c>
      <c r="AX113" s="172"/>
      <c r="AY113" s="418">
        <v>0.75</v>
      </c>
      <c r="AZ113" s="418">
        <f t="shared" si="64"/>
        <v>0</v>
      </c>
      <c r="CR113" s="351"/>
      <c r="CS113" s="417">
        <f t="shared" si="69"/>
        <v>43559</v>
      </c>
      <c r="CT113" s="417">
        <f t="shared" si="69"/>
        <v>43924</v>
      </c>
      <c r="CU113" s="351">
        <f t="shared" si="69"/>
        <v>0</v>
      </c>
      <c r="CV113" s="351" t="str">
        <f t="shared" si="65"/>
        <v>Jacob's Creek Shiraz Cab 12/750 Ml</v>
      </c>
      <c r="CW113" s="351" t="str">
        <f t="shared" si="66"/>
        <v>12x75 CL</v>
      </c>
      <c r="CX113" s="208">
        <f t="shared" si="48"/>
        <v>2100</v>
      </c>
      <c r="CY113" s="405">
        <v>660</v>
      </c>
      <c r="CZ113" s="405">
        <v>516</v>
      </c>
      <c r="DA113" s="405"/>
      <c r="DB113" s="405"/>
      <c r="DC113" s="405"/>
      <c r="DD113" s="405"/>
      <c r="DE113" s="405"/>
      <c r="DF113" s="405"/>
      <c r="DG113" s="405"/>
      <c r="DH113" s="405"/>
      <c r="DI113" s="405"/>
      <c r="DJ113" s="405"/>
      <c r="DK113" s="405"/>
      <c r="DL113" s="405"/>
      <c r="DM113" s="405"/>
      <c r="DN113" s="405"/>
      <c r="DO113" s="405"/>
      <c r="DP113" s="405"/>
      <c r="DQ113" s="405"/>
      <c r="DR113" s="405"/>
      <c r="DS113" s="405"/>
      <c r="DT113" s="405"/>
      <c r="DU113" s="405"/>
      <c r="DV113" s="405"/>
      <c r="DW113" s="405"/>
      <c r="DX113" s="405"/>
      <c r="DY113" s="405"/>
      <c r="DZ113" s="405"/>
      <c r="EA113" s="345"/>
      <c r="EB113" s="345"/>
      <c r="EC113" s="345"/>
      <c r="ED113" s="345"/>
      <c r="EE113" s="345"/>
      <c r="EF113" s="345"/>
      <c r="EG113" s="345"/>
      <c r="EH113" s="345"/>
      <c r="EI113" s="345"/>
      <c r="EJ113" s="345"/>
      <c r="EK113" s="345"/>
      <c r="EL113" s="345"/>
      <c r="EM113" s="345"/>
      <c r="EN113" s="345"/>
      <c r="EO113" s="345"/>
      <c r="EP113" s="345"/>
      <c r="EQ113" s="345"/>
      <c r="ER113" s="345"/>
      <c r="ES113" s="345"/>
      <c r="ET113" s="345"/>
      <c r="EU113" s="345"/>
      <c r="EV113" s="345"/>
      <c r="EW113" s="345"/>
      <c r="EX113" s="345"/>
      <c r="EY113" s="345"/>
      <c r="EZ113" s="345"/>
      <c r="FA113" s="345"/>
      <c r="FB113" s="345"/>
      <c r="FC113" s="345"/>
      <c r="FD113" s="345"/>
      <c r="FE113" s="345"/>
      <c r="FF113" s="345"/>
      <c r="FG113" s="345"/>
      <c r="FH113" s="345"/>
      <c r="FI113" s="345"/>
      <c r="FJ113" s="345"/>
      <c r="FK113" s="345"/>
      <c r="FL113" s="345"/>
      <c r="FM113" s="345"/>
      <c r="FN113" s="345"/>
      <c r="FO113" s="345"/>
      <c r="FP113" s="345"/>
      <c r="FQ113" s="345"/>
      <c r="FR113" s="345"/>
      <c r="FS113" s="345"/>
      <c r="FT113" s="345"/>
      <c r="FU113" s="345"/>
      <c r="FV113" s="345"/>
      <c r="FW113" s="345"/>
      <c r="FX113" s="345"/>
      <c r="FY113" s="345"/>
      <c r="FZ113" s="345"/>
      <c r="GA113" s="345"/>
      <c r="GB113" s="345"/>
      <c r="GC113" s="345"/>
      <c r="GD113" s="345"/>
      <c r="GE113" s="345"/>
      <c r="GF113" s="345"/>
      <c r="GG113" s="345"/>
      <c r="GH113" s="345"/>
      <c r="GI113" s="345"/>
      <c r="GJ113" s="345"/>
      <c r="GK113" s="345"/>
      <c r="GL113" s="345"/>
      <c r="GM113" s="345"/>
      <c r="GN113" s="345"/>
      <c r="GO113" s="345"/>
      <c r="GP113" s="345"/>
      <c r="GQ113" s="345"/>
      <c r="GR113" s="345"/>
      <c r="GS113" s="345"/>
      <c r="GT113" s="345"/>
      <c r="GU113" s="345"/>
      <c r="GV113" s="345"/>
      <c r="GW113" s="345"/>
      <c r="GX113" s="345"/>
      <c r="GY113" s="345"/>
      <c r="GZ113" s="345"/>
      <c r="HA113" s="345"/>
      <c r="HB113" s="345"/>
      <c r="HC113" s="345"/>
      <c r="HD113" s="345"/>
      <c r="HE113" s="345"/>
      <c r="HF113" s="345"/>
      <c r="HG113" s="345"/>
      <c r="HH113" s="345"/>
      <c r="HI113" s="345"/>
      <c r="HJ113" s="345"/>
      <c r="HK113" s="345"/>
    </row>
    <row r="114" spans="1:219" ht="12.75" hidden="1" customHeight="1">
      <c r="A114" s="341">
        <f t="shared" si="49"/>
        <v>100</v>
      </c>
      <c r="B114" s="342">
        <v>43538</v>
      </c>
      <c r="C114" s="342">
        <v>43903</v>
      </c>
      <c r="D114" s="343"/>
      <c r="E114" s="344">
        <v>0.75</v>
      </c>
      <c r="F114" s="345">
        <v>12</v>
      </c>
      <c r="G114" s="346">
        <v>2208</v>
      </c>
      <c r="H114" s="347" t="s">
        <v>167</v>
      </c>
      <c r="I114" s="348">
        <v>75</v>
      </c>
      <c r="J114" s="172" t="s">
        <v>128</v>
      </c>
      <c r="K114" s="347" t="s">
        <v>202</v>
      </c>
      <c r="L114" s="404">
        <v>2306342</v>
      </c>
      <c r="M114" s="350">
        <v>120</v>
      </c>
      <c r="N114" s="350">
        <f t="shared" si="38"/>
        <v>10</v>
      </c>
      <c r="O114" s="351">
        <v>1</v>
      </c>
      <c r="P114" s="352">
        <v>54008.639999999999</v>
      </c>
      <c r="Q114" s="353">
        <f t="shared" si="68"/>
        <v>450.072</v>
      </c>
      <c r="R114" s="354">
        <f t="shared" si="50"/>
        <v>43538</v>
      </c>
      <c r="S114" s="405">
        <v>12</v>
      </c>
      <c r="T114" s="405">
        <v>12</v>
      </c>
      <c r="U114" s="406">
        <f t="shared" si="51"/>
        <v>12</v>
      </c>
      <c r="V114" s="167">
        <v>100</v>
      </c>
      <c r="W114" s="407">
        <f t="shared" si="42"/>
        <v>2306342</v>
      </c>
      <c r="X114" s="408">
        <f t="shared" si="52"/>
        <v>0</v>
      </c>
      <c r="Y114" s="409">
        <f t="shared" si="70"/>
        <v>43538</v>
      </c>
      <c r="Z114" s="431">
        <f t="shared" si="70"/>
        <v>43903</v>
      </c>
      <c r="AA114" s="432"/>
      <c r="AB114" s="433">
        <f t="shared" si="53"/>
        <v>0</v>
      </c>
      <c r="AC114" s="411" t="str">
        <f t="shared" si="71"/>
        <v>The Glenlivet 12 Yo 12/750 ml</v>
      </c>
      <c r="AD114" s="412">
        <f t="shared" si="71"/>
        <v>75</v>
      </c>
      <c r="AE114" s="413">
        <f t="shared" si="54"/>
        <v>450.072</v>
      </c>
      <c r="AF114" s="414">
        <f t="shared" si="55"/>
        <v>2208</v>
      </c>
      <c r="AG114" s="415">
        <f t="shared" si="43"/>
        <v>0</v>
      </c>
      <c r="AH114" s="416">
        <f t="shared" si="56"/>
        <v>0.5</v>
      </c>
      <c r="AI114" s="415">
        <f t="shared" si="57"/>
        <v>0</v>
      </c>
      <c r="AJ114" s="415">
        <v>0</v>
      </c>
      <c r="AK114" s="415">
        <v>0</v>
      </c>
      <c r="AL114" s="415">
        <v>0</v>
      </c>
      <c r="AM114" s="415"/>
      <c r="AN114" s="415">
        <f t="shared" si="58"/>
        <v>0</v>
      </c>
      <c r="AO114" s="415">
        <f t="shared" si="44"/>
        <v>660</v>
      </c>
      <c r="AP114" s="415">
        <f t="shared" si="59"/>
        <v>0</v>
      </c>
      <c r="AQ114" s="415">
        <f t="shared" si="60"/>
        <v>0</v>
      </c>
      <c r="AR114" s="417">
        <f t="shared" si="47"/>
        <v>44287</v>
      </c>
      <c r="AS114" s="354">
        <f t="shared" si="61"/>
        <v>43627</v>
      </c>
      <c r="AT114" s="418">
        <f t="shared" si="45"/>
        <v>5400.8639999999996</v>
      </c>
      <c r="AU114" s="418">
        <f t="shared" si="46"/>
        <v>8101.2959999999994</v>
      </c>
      <c r="AV114" s="418">
        <f t="shared" si="62"/>
        <v>0</v>
      </c>
      <c r="AW114" s="172" t="str">
        <f t="shared" si="63"/>
        <v>12x75 CL</v>
      </c>
      <c r="AX114" s="172"/>
      <c r="AY114" s="418">
        <v>0.75</v>
      </c>
      <c r="AZ114" s="418">
        <f t="shared" si="64"/>
        <v>0</v>
      </c>
      <c r="CR114" s="351"/>
      <c r="CS114" s="417">
        <f t="shared" si="69"/>
        <v>43538</v>
      </c>
      <c r="CT114" s="417">
        <f t="shared" si="69"/>
        <v>43903</v>
      </c>
      <c r="CU114" s="351">
        <f t="shared" si="69"/>
        <v>0</v>
      </c>
      <c r="CV114" s="351" t="str">
        <f t="shared" si="65"/>
        <v>The Glenlivet 12 Yo 12/750 ml</v>
      </c>
      <c r="CW114" s="351" t="str">
        <f t="shared" si="66"/>
        <v>12x75 CL</v>
      </c>
      <c r="CX114" s="208">
        <f t="shared" si="48"/>
        <v>120</v>
      </c>
      <c r="CY114" s="405">
        <v>12</v>
      </c>
      <c r="CZ114" s="405">
        <v>12</v>
      </c>
      <c r="DA114" s="405"/>
      <c r="DB114" s="405"/>
      <c r="DC114" s="405"/>
      <c r="DD114" s="405"/>
      <c r="DE114" s="405"/>
      <c r="DF114" s="405"/>
      <c r="DG114" s="405"/>
      <c r="DH114" s="405"/>
      <c r="DI114" s="405"/>
      <c r="DJ114" s="405"/>
      <c r="DK114" s="405"/>
      <c r="DL114" s="405"/>
      <c r="DM114" s="405"/>
      <c r="DN114" s="405"/>
      <c r="DO114" s="405"/>
      <c r="DP114" s="405"/>
      <c r="DQ114" s="405"/>
      <c r="DR114" s="405"/>
      <c r="DS114" s="405"/>
      <c r="DT114" s="405"/>
      <c r="DU114" s="405"/>
      <c r="DV114" s="405"/>
      <c r="DW114" s="405"/>
      <c r="DX114" s="405"/>
      <c r="DY114" s="405"/>
      <c r="DZ114" s="405"/>
      <c r="EA114" s="345"/>
      <c r="EB114" s="345"/>
      <c r="EC114" s="345"/>
      <c r="ED114" s="345"/>
      <c r="EE114" s="345"/>
      <c r="EF114" s="345"/>
      <c r="EG114" s="345"/>
      <c r="EH114" s="345"/>
      <c r="EI114" s="345"/>
      <c r="EJ114" s="345"/>
      <c r="EK114" s="345"/>
      <c r="EL114" s="345"/>
      <c r="EM114" s="345"/>
      <c r="EN114" s="345"/>
      <c r="EO114" s="345"/>
      <c r="EP114" s="345"/>
      <c r="EQ114" s="345"/>
      <c r="ER114" s="345"/>
      <c r="ES114" s="345"/>
      <c r="ET114" s="345"/>
      <c r="EU114" s="345"/>
      <c r="EV114" s="345"/>
      <c r="EW114" s="345"/>
      <c r="EX114" s="345"/>
      <c r="EY114" s="345"/>
      <c r="EZ114" s="345"/>
      <c r="FA114" s="345"/>
      <c r="FB114" s="345"/>
      <c r="FC114" s="345"/>
      <c r="FD114" s="345"/>
      <c r="FE114" s="345"/>
      <c r="FF114" s="345"/>
      <c r="FG114" s="345"/>
      <c r="FH114" s="345"/>
      <c r="FI114" s="345"/>
      <c r="FJ114" s="345"/>
      <c r="FK114" s="345"/>
      <c r="FL114" s="345"/>
      <c r="FM114" s="345"/>
      <c r="FN114" s="345"/>
      <c r="FO114" s="345"/>
      <c r="FP114" s="345"/>
      <c r="FQ114" s="345"/>
      <c r="FR114" s="345"/>
      <c r="FS114" s="345"/>
      <c r="FT114" s="345"/>
      <c r="FU114" s="345"/>
      <c r="FV114" s="345"/>
      <c r="FW114" s="345"/>
      <c r="FX114" s="345"/>
      <c r="FY114" s="345"/>
      <c r="FZ114" s="345"/>
      <c r="GA114" s="345"/>
      <c r="GB114" s="345"/>
      <c r="GC114" s="345"/>
      <c r="GD114" s="345"/>
      <c r="GE114" s="345"/>
      <c r="GF114" s="345"/>
      <c r="GG114" s="345"/>
      <c r="GH114" s="345"/>
      <c r="GI114" s="345"/>
      <c r="GJ114" s="345"/>
      <c r="GK114" s="345"/>
      <c r="GL114" s="345"/>
      <c r="GM114" s="345"/>
      <c r="GN114" s="345"/>
      <c r="GO114" s="345"/>
      <c r="GP114" s="345"/>
      <c r="GQ114" s="345"/>
      <c r="GR114" s="345"/>
      <c r="GS114" s="345"/>
      <c r="GT114" s="345"/>
      <c r="GU114" s="345"/>
      <c r="GV114" s="345"/>
      <c r="GW114" s="345"/>
      <c r="GX114" s="345"/>
      <c r="GY114" s="345"/>
      <c r="GZ114" s="345"/>
      <c r="HA114" s="345"/>
      <c r="HB114" s="345"/>
      <c r="HC114" s="345"/>
      <c r="HD114" s="345"/>
      <c r="HE114" s="345"/>
      <c r="HF114" s="345"/>
      <c r="HG114" s="345"/>
      <c r="HH114" s="345"/>
      <c r="HI114" s="345"/>
      <c r="HJ114" s="345"/>
      <c r="HK114" s="345"/>
    </row>
    <row r="115" spans="1:219" s="264" customFormat="1" ht="12.75" hidden="1" customHeight="1">
      <c r="A115" s="234">
        <f t="shared" si="49"/>
        <v>101</v>
      </c>
      <c r="B115" s="265">
        <v>43556</v>
      </c>
      <c r="C115" s="265">
        <v>43921</v>
      </c>
      <c r="D115" s="434"/>
      <c r="E115" s="237">
        <v>0.75</v>
      </c>
      <c r="F115" s="238">
        <v>6</v>
      </c>
      <c r="G115" s="239">
        <v>2204</v>
      </c>
      <c r="H115" s="267" t="s">
        <v>203</v>
      </c>
      <c r="I115" s="241">
        <v>75</v>
      </c>
      <c r="J115" s="242" t="s">
        <v>126</v>
      </c>
      <c r="K115" s="267" t="s">
        <v>204</v>
      </c>
      <c r="L115" s="435">
        <v>2611133</v>
      </c>
      <c r="M115" s="245">
        <v>180</v>
      </c>
      <c r="N115" s="245">
        <f t="shared" si="38"/>
        <v>30</v>
      </c>
      <c r="O115" s="246">
        <v>1</v>
      </c>
      <c r="P115" s="247">
        <v>60098</v>
      </c>
      <c r="Q115" s="248">
        <f t="shared" si="68"/>
        <v>333.87777777777779</v>
      </c>
      <c r="R115" s="249">
        <f t="shared" si="50"/>
        <v>43556</v>
      </c>
      <c r="S115" s="244">
        <v>180</v>
      </c>
      <c r="T115" s="244">
        <v>180</v>
      </c>
      <c r="U115" s="250">
        <f t="shared" si="51"/>
        <v>180</v>
      </c>
      <c r="V115" s="436">
        <v>101</v>
      </c>
      <c r="W115" s="252">
        <f t="shared" si="42"/>
        <v>2611133</v>
      </c>
      <c r="X115" s="253">
        <f t="shared" si="52"/>
        <v>0</v>
      </c>
      <c r="Y115" s="254">
        <f t="shared" si="70"/>
        <v>43556</v>
      </c>
      <c r="Z115" s="254">
        <f t="shared" si="70"/>
        <v>43921</v>
      </c>
      <c r="AA115" s="255"/>
      <c r="AB115" s="255">
        <f t="shared" si="53"/>
        <v>0</v>
      </c>
      <c r="AC115" s="256" t="str">
        <f t="shared" si="71"/>
        <v>BELLERUCHE RGE COTES DU RHONE</v>
      </c>
      <c r="AD115" s="257">
        <f t="shared" si="71"/>
        <v>75</v>
      </c>
      <c r="AE115" s="258">
        <f t="shared" si="54"/>
        <v>333.87777777777779</v>
      </c>
      <c r="AF115" s="259">
        <f t="shared" si="55"/>
        <v>2204</v>
      </c>
      <c r="AG115" s="260">
        <f t="shared" si="43"/>
        <v>0</v>
      </c>
      <c r="AH115" s="261">
        <f t="shared" si="56"/>
        <v>0.5</v>
      </c>
      <c r="AI115" s="260">
        <f t="shared" si="57"/>
        <v>0</v>
      </c>
      <c r="AJ115" s="260">
        <v>0</v>
      </c>
      <c r="AK115" s="260">
        <v>0</v>
      </c>
      <c r="AL115" s="260">
        <v>0</v>
      </c>
      <c r="AM115" s="260"/>
      <c r="AN115" s="260">
        <f t="shared" si="58"/>
        <v>0</v>
      </c>
      <c r="AO115" s="260">
        <f t="shared" si="44"/>
        <v>642</v>
      </c>
      <c r="AP115" s="260">
        <f t="shared" si="59"/>
        <v>0</v>
      </c>
      <c r="AQ115" s="260">
        <f t="shared" si="60"/>
        <v>0</v>
      </c>
      <c r="AR115" s="262">
        <f t="shared" si="47"/>
        <v>44287</v>
      </c>
      <c r="AS115" s="249">
        <f t="shared" si="61"/>
        <v>43645</v>
      </c>
      <c r="AT115" s="263">
        <f t="shared" si="45"/>
        <v>60098</v>
      </c>
      <c r="AU115" s="263">
        <f t="shared" si="46"/>
        <v>90147</v>
      </c>
      <c r="AV115" s="263">
        <f t="shared" si="62"/>
        <v>0</v>
      </c>
      <c r="AW115" s="242" t="str">
        <f t="shared" si="63"/>
        <v>6x75 CL</v>
      </c>
      <c r="AX115" s="242"/>
      <c r="AY115" s="263">
        <v>0.75</v>
      </c>
      <c r="AZ115" s="263">
        <f t="shared" si="64"/>
        <v>0</v>
      </c>
      <c r="CR115" s="246"/>
      <c r="CS115" s="262">
        <f t="shared" si="69"/>
        <v>43556</v>
      </c>
      <c r="CT115" s="262">
        <f t="shared" si="69"/>
        <v>43921</v>
      </c>
      <c r="CU115" s="246"/>
      <c r="CV115" s="246" t="str">
        <f t="shared" si="65"/>
        <v>BELLERUCHE RGE COTES DU RHONE</v>
      </c>
      <c r="CW115" s="246"/>
      <c r="CX115" s="244">
        <f t="shared" si="48"/>
        <v>180</v>
      </c>
      <c r="CY115" s="244"/>
      <c r="CZ115" s="244"/>
      <c r="DA115" s="244"/>
      <c r="DB115" s="244"/>
      <c r="DC115" s="244"/>
      <c r="DD115" s="244"/>
      <c r="DE115" s="244"/>
      <c r="DF115" s="244"/>
      <c r="DG115" s="244"/>
      <c r="DH115" s="244"/>
      <c r="DI115" s="244"/>
      <c r="DJ115" s="244"/>
      <c r="DK115" s="244"/>
      <c r="DL115" s="244"/>
      <c r="DM115" s="244"/>
      <c r="DN115" s="244"/>
      <c r="DO115" s="244"/>
      <c r="DP115" s="244"/>
      <c r="DQ115" s="244"/>
      <c r="DR115" s="244"/>
      <c r="DS115" s="244"/>
      <c r="DT115" s="244"/>
      <c r="DU115" s="244"/>
      <c r="DV115" s="244"/>
      <c r="DW115" s="244"/>
      <c r="DX115" s="244"/>
      <c r="DY115" s="244"/>
      <c r="DZ115" s="244"/>
      <c r="EA115" s="238"/>
      <c r="EB115" s="238"/>
      <c r="EC115" s="238"/>
      <c r="ED115" s="238"/>
      <c r="EE115" s="238"/>
      <c r="EF115" s="238"/>
      <c r="EG115" s="238"/>
      <c r="EH115" s="238"/>
      <c r="EI115" s="238"/>
      <c r="EJ115" s="238"/>
      <c r="EK115" s="238"/>
      <c r="EL115" s="238"/>
      <c r="EM115" s="238"/>
      <c r="EN115" s="238"/>
      <c r="EO115" s="238"/>
      <c r="EP115" s="238"/>
      <c r="EQ115" s="238"/>
      <c r="ER115" s="238"/>
      <c r="ES115" s="238"/>
      <c r="ET115" s="238"/>
      <c r="EU115" s="238"/>
      <c r="EV115" s="238"/>
      <c r="EW115" s="238"/>
      <c r="EX115" s="238"/>
      <c r="EY115" s="238"/>
      <c r="EZ115" s="238"/>
      <c r="FA115" s="238"/>
      <c r="FB115" s="238"/>
      <c r="FC115" s="238"/>
      <c r="FD115" s="238"/>
      <c r="FE115" s="238"/>
      <c r="FF115" s="238"/>
      <c r="FG115" s="238"/>
      <c r="FH115" s="238"/>
      <c r="FI115" s="238"/>
      <c r="FJ115" s="238"/>
      <c r="FK115" s="238"/>
      <c r="FL115" s="238"/>
      <c r="FM115" s="238"/>
      <c r="FN115" s="238"/>
      <c r="FO115" s="238"/>
      <c r="FP115" s="238"/>
      <c r="FQ115" s="238"/>
      <c r="FR115" s="238"/>
      <c r="FS115" s="238"/>
      <c r="FT115" s="238"/>
      <c r="FU115" s="238"/>
      <c r="FV115" s="238"/>
      <c r="FW115" s="238"/>
      <c r="FX115" s="238"/>
      <c r="FY115" s="238"/>
      <c r="FZ115" s="238"/>
      <c r="GA115" s="238"/>
      <c r="GB115" s="238"/>
      <c r="GC115" s="238"/>
      <c r="GD115" s="238"/>
      <c r="GE115" s="238"/>
      <c r="GF115" s="238"/>
      <c r="GG115" s="238"/>
      <c r="GH115" s="238"/>
      <c r="GI115" s="238"/>
      <c r="GJ115" s="238"/>
      <c r="GK115" s="238"/>
      <c r="GL115" s="238"/>
      <c r="GM115" s="238"/>
      <c r="GN115" s="238"/>
      <c r="GO115" s="238"/>
      <c r="GP115" s="238"/>
      <c r="GQ115" s="238"/>
      <c r="GR115" s="238"/>
      <c r="GS115" s="238"/>
      <c r="GT115" s="238"/>
      <c r="GU115" s="238"/>
      <c r="GV115" s="238"/>
      <c r="GW115" s="238"/>
      <c r="GX115" s="238"/>
      <c r="GY115" s="238"/>
      <c r="GZ115" s="238"/>
      <c r="HA115" s="238"/>
      <c r="HB115" s="238"/>
      <c r="HC115" s="238"/>
      <c r="HD115" s="238"/>
      <c r="HE115" s="238"/>
      <c r="HF115" s="238"/>
      <c r="HG115" s="238"/>
      <c r="HH115" s="238"/>
      <c r="HI115" s="238"/>
      <c r="HJ115" s="238"/>
      <c r="HK115" s="238"/>
    </row>
    <row r="116" spans="1:219" s="264" customFormat="1" ht="12.75" hidden="1" customHeight="1">
      <c r="A116" s="234">
        <f t="shared" si="49"/>
        <v>102</v>
      </c>
      <c r="B116" s="265">
        <v>43556</v>
      </c>
      <c r="C116" s="265">
        <v>43921</v>
      </c>
      <c r="D116" s="434"/>
      <c r="E116" s="237">
        <v>0.75</v>
      </c>
      <c r="F116" s="238">
        <v>6</v>
      </c>
      <c r="G116" s="239">
        <v>2204</v>
      </c>
      <c r="H116" s="267" t="s">
        <v>203</v>
      </c>
      <c r="I116" s="241">
        <v>75</v>
      </c>
      <c r="J116" s="242" t="s">
        <v>126</v>
      </c>
      <c r="K116" s="267" t="s">
        <v>204</v>
      </c>
      <c r="L116" s="435">
        <v>2611133</v>
      </c>
      <c r="M116" s="245">
        <v>180</v>
      </c>
      <c r="N116" s="245">
        <f t="shared" si="38"/>
        <v>30</v>
      </c>
      <c r="O116" s="246">
        <v>1</v>
      </c>
      <c r="P116" s="247">
        <v>60859</v>
      </c>
      <c r="Q116" s="248">
        <f t="shared" si="68"/>
        <v>338.10555555555555</v>
      </c>
      <c r="R116" s="249">
        <f t="shared" si="50"/>
        <v>43556</v>
      </c>
      <c r="S116" s="244">
        <v>180</v>
      </c>
      <c r="T116" s="244">
        <v>180</v>
      </c>
      <c r="U116" s="250">
        <f t="shared" si="51"/>
        <v>180</v>
      </c>
      <c r="V116" s="436">
        <v>102</v>
      </c>
      <c r="W116" s="252">
        <f t="shared" si="42"/>
        <v>2611133</v>
      </c>
      <c r="X116" s="253">
        <f t="shared" si="52"/>
        <v>0</v>
      </c>
      <c r="Y116" s="254">
        <f t="shared" si="70"/>
        <v>43556</v>
      </c>
      <c r="Z116" s="254">
        <f t="shared" si="70"/>
        <v>43921</v>
      </c>
      <c r="AA116" s="255"/>
      <c r="AB116" s="255">
        <f t="shared" si="53"/>
        <v>0</v>
      </c>
      <c r="AC116" s="256" t="str">
        <f t="shared" si="71"/>
        <v>BELLERUCHE RGE COTES DU RHONE</v>
      </c>
      <c r="AD116" s="257">
        <f t="shared" si="71"/>
        <v>75</v>
      </c>
      <c r="AE116" s="258">
        <f t="shared" si="54"/>
        <v>338.10555555555555</v>
      </c>
      <c r="AF116" s="259">
        <f t="shared" si="55"/>
        <v>2204</v>
      </c>
      <c r="AG116" s="260">
        <f t="shared" si="43"/>
        <v>0</v>
      </c>
      <c r="AH116" s="261">
        <f t="shared" si="56"/>
        <v>0.5</v>
      </c>
      <c r="AI116" s="260">
        <f t="shared" si="57"/>
        <v>0</v>
      </c>
      <c r="AJ116" s="260">
        <v>0</v>
      </c>
      <c r="AK116" s="260">
        <v>0</v>
      </c>
      <c r="AL116" s="260">
        <v>0</v>
      </c>
      <c r="AM116" s="260"/>
      <c r="AN116" s="260">
        <f t="shared" si="58"/>
        <v>0</v>
      </c>
      <c r="AO116" s="260">
        <f t="shared" si="44"/>
        <v>642</v>
      </c>
      <c r="AP116" s="260">
        <f t="shared" si="59"/>
        <v>0</v>
      </c>
      <c r="AQ116" s="260">
        <f t="shared" si="60"/>
        <v>0</v>
      </c>
      <c r="AR116" s="262">
        <f t="shared" si="47"/>
        <v>44287</v>
      </c>
      <c r="AS116" s="249">
        <f t="shared" si="61"/>
        <v>43645</v>
      </c>
      <c r="AT116" s="263">
        <f t="shared" si="45"/>
        <v>60859</v>
      </c>
      <c r="AU116" s="263">
        <f t="shared" si="46"/>
        <v>91288.5</v>
      </c>
      <c r="AV116" s="263">
        <f t="shared" si="62"/>
        <v>0</v>
      </c>
      <c r="AW116" s="242" t="str">
        <f t="shared" si="63"/>
        <v>6x75 CL</v>
      </c>
      <c r="AX116" s="242"/>
      <c r="AY116" s="263">
        <v>0.75</v>
      </c>
      <c r="AZ116" s="263">
        <f t="shared" si="64"/>
        <v>0</v>
      </c>
      <c r="CR116" s="246"/>
      <c r="CS116" s="262">
        <f t="shared" si="69"/>
        <v>43556</v>
      </c>
      <c r="CT116" s="262">
        <f t="shared" si="69"/>
        <v>43921</v>
      </c>
      <c r="CU116" s="246"/>
      <c r="CV116" s="246" t="str">
        <f t="shared" si="65"/>
        <v>BELLERUCHE RGE COTES DU RHONE</v>
      </c>
      <c r="CW116" s="246"/>
      <c r="CX116" s="244">
        <f t="shared" si="48"/>
        <v>180</v>
      </c>
      <c r="CY116" s="244"/>
      <c r="CZ116" s="244"/>
      <c r="DA116" s="244"/>
      <c r="DB116" s="244"/>
      <c r="DC116" s="244"/>
      <c r="DD116" s="244"/>
      <c r="DE116" s="244"/>
      <c r="DF116" s="244"/>
      <c r="DG116" s="244"/>
      <c r="DH116" s="244"/>
      <c r="DI116" s="244"/>
      <c r="DJ116" s="244"/>
      <c r="DK116" s="244"/>
      <c r="DL116" s="244"/>
      <c r="DM116" s="244"/>
      <c r="DN116" s="244"/>
      <c r="DO116" s="244"/>
      <c r="DP116" s="244"/>
      <c r="DQ116" s="244"/>
      <c r="DR116" s="244"/>
      <c r="DS116" s="244"/>
      <c r="DT116" s="244"/>
      <c r="DU116" s="244"/>
      <c r="DV116" s="244"/>
      <c r="DW116" s="244"/>
      <c r="DX116" s="244"/>
      <c r="DY116" s="244"/>
      <c r="DZ116" s="244"/>
      <c r="EA116" s="238"/>
      <c r="EB116" s="238"/>
      <c r="EC116" s="238"/>
      <c r="ED116" s="238"/>
      <c r="EE116" s="238"/>
      <c r="EF116" s="238"/>
      <c r="EG116" s="238"/>
      <c r="EH116" s="238"/>
      <c r="EI116" s="238"/>
      <c r="EJ116" s="238"/>
      <c r="EK116" s="238"/>
      <c r="EL116" s="238"/>
      <c r="EM116" s="238"/>
      <c r="EN116" s="238"/>
      <c r="EO116" s="238"/>
      <c r="EP116" s="238"/>
      <c r="EQ116" s="238"/>
      <c r="ER116" s="238"/>
      <c r="ES116" s="238"/>
      <c r="ET116" s="238"/>
      <c r="EU116" s="238"/>
      <c r="EV116" s="238"/>
      <c r="EW116" s="238"/>
      <c r="EX116" s="238"/>
      <c r="EY116" s="238"/>
      <c r="EZ116" s="238"/>
      <c r="FA116" s="238"/>
      <c r="FB116" s="238"/>
      <c r="FC116" s="238"/>
      <c r="FD116" s="238"/>
      <c r="FE116" s="238"/>
      <c r="FF116" s="238"/>
      <c r="FG116" s="238"/>
      <c r="FH116" s="238"/>
      <c r="FI116" s="238"/>
      <c r="FJ116" s="238"/>
      <c r="FK116" s="238"/>
      <c r="FL116" s="238"/>
      <c r="FM116" s="238"/>
      <c r="FN116" s="238"/>
      <c r="FO116" s="238"/>
      <c r="FP116" s="238"/>
      <c r="FQ116" s="238"/>
      <c r="FR116" s="238"/>
      <c r="FS116" s="238"/>
      <c r="FT116" s="238"/>
      <c r="FU116" s="238"/>
      <c r="FV116" s="238"/>
      <c r="FW116" s="238"/>
      <c r="FX116" s="238"/>
      <c r="FY116" s="238"/>
      <c r="FZ116" s="238"/>
      <c r="GA116" s="238"/>
      <c r="GB116" s="238"/>
      <c r="GC116" s="238"/>
      <c r="GD116" s="238"/>
      <c r="GE116" s="238"/>
      <c r="GF116" s="238"/>
      <c r="GG116" s="238"/>
      <c r="GH116" s="238"/>
      <c r="GI116" s="238"/>
      <c r="GJ116" s="238"/>
      <c r="GK116" s="238"/>
      <c r="GL116" s="238"/>
      <c r="GM116" s="238"/>
      <c r="GN116" s="238"/>
      <c r="GO116" s="238"/>
      <c r="GP116" s="238"/>
      <c r="GQ116" s="238"/>
      <c r="GR116" s="238"/>
      <c r="GS116" s="238"/>
      <c r="GT116" s="238"/>
      <c r="GU116" s="238"/>
      <c r="GV116" s="238"/>
      <c r="GW116" s="238"/>
      <c r="GX116" s="238"/>
      <c r="GY116" s="238"/>
      <c r="GZ116" s="238"/>
      <c r="HA116" s="238"/>
      <c r="HB116" s="238"/>
      <c r="HC116" s="238"/>
      <c r="HD116" s="238"/>
      <c r="HE116" s="238"/>
      <c r="HF116" s="238"/>
      <c r="HG116" s="238"/>
      <c r="HH116" s="238"/>
      <c r="HI116" s="238"/>
      <c r="HJ116" s="238"/>
      <c r="HK116" s="238"/>
    </row>
    <row r="117" spans="1:219" s="264" customFormat="1" ht="12.75" hidden="1" customHeight="1">
      <c r="A117" s="234">
        <f t="shared" si="49"/>
        <v>103</v>
      </c>
      <c r="B117" s="265">
        <v>43713</v>
      </c>
      <c r="C117" s="265">
        <v>44078</v>
      </c>
      <c r="D117" s="434"/>
      <c r="E117" s="237">
        <v>0.7</v>
      </c>
      <c r="F117" s="238">
        <v>6</v>
      </c>
      <c r="G117" s="239">
        <v>2208</v>
      </c>
      <c r="H117" s="267" t="s">
        <v>205</v>
      </c>
      <c r="I117" s="241">
        <v>70</v>
      </c>
      <c r="J117" s="242" t="s">
        <v>124</v>
      </c>
      <c r="K117" s="267" t="s">
        <v>204</v>
      </c>
      <c r="L117" s="435">
        <v>4695385</v>
      </c>
      <c r="M117" s="245">
        <v>103</v>
      </c>
      <c r="N117" s="245">
        <f t="shared" si="38"/>
        <v>17.166666666666668</v>
      </c>
      <c r="O117" s="246">
        <v>1</v>
      </c>
      <c r="P117" s="247">
        <v>81034</v>
      </c>
      <c r="Q117" s="248">
        <f t="shared" si="68"/>
        <v>786.73786407766988</v>
      </c>
      <c r="R117" s="249">
        <f t="shared" si="50"/>
        <v>43713</v>
      </c>
      <c r="S117" s="244">
        <v>103</v>
      </c>
      <c r="T117" s="244">
        <v>103</v>
      </c>
      <c r="U117" s="250">
        <f t="shared" si="51"/>
        <v>103</v>
      </c>
      <c r="V117" s="436">
        <v>103</v>
      </c>
      <c r="W117" s="252">
        <f t="shared" si="42"/>
        <v>4695385</v>
      </c>
      <c r="X117" s="253">
        <f t="shared" si="52"/>
        <v>0</v>
      </c>
      <c r="Y117" s="254">
        <f t="shared" si="70"/>
        <v>43713</v>
      </c>
      <c r="Z117" s="254">
        <f t="shared" si="70"/>
        <v>44078</v>
      </c>
      <c r="AA117" s="255"/>
      <c r="AB117" s="255">
        <f t="shared" si="53"/>
        <v>0</v>
      </c>
      <c r="AC117" s="256" t="str">
        <f t="shared" si="71"/>
        <v>JURA 10YO MALT</v>
      </c>
      <c r="AD117" s="257">
        <f t="shared" si="71"/>
        <v>70</v>
      </c>
      <c r="AE117" s="258">
        <f t="shared" si="54"/>
        <v>786.73786407766988</v>
      </c>
      <c r="AF117" s="259">
        <f t="shared" si="55"/>
        <v>2208</v>
      </c>
      <c r="AG117" s="260">
        <f t="shared" si="43"/>
        <v>0</v>
      </c>
      <c r="AH117" s="261">
        <f t="shared" si="56"/>
        <v>0.5</v>
      </c>
      <c r="AI117" s="260">
        <f t="shared" si="57"/>
        <v>0</v>
      </c>
      <c r="AJ117" s="260">
        <v>0</v>
      </c>
      <c r="AK117" s="260">
        <v>0</v>
      </c>
      <c r="AL117" s="260">
        <v>0</v>
      </c>
      <c r="AM117" s="260"/>
      <c r="AN117" s="260">
        <f t="shared" si="58"/>
        <v>0</v>
      </c>
      <c r="AO117" s="260">
        <f t="shared" si="44"/>
        <v>485</v>
      </c>
      <c r="AP117" s="260">
        <f t="shared" si="59"/>
        <v>0</v>
      </c>
      <c r="AQ117" s="260">
        <f t="shared" si="60"/>
        <v>0</v>
      </c>
      <c r="AR117" s="262">
        <f t="shared" si="47"/>
        <v>44287</v>
      </c>
      <c r="AS117" s="249">
        <f t="shared" si="61"/>
        <v>43802</v>
      </c>
      <c r="AT117" s="263">
        <f t="shared" si="45"/>
        <v>81034</v>
      </c>
      <c r="AU117" s="263">
        <f t="shared" si="46"/>
        <v>121551</v>
      </c>
      <c r="AV117" s="263">
        <f t="shared" si="62"/>
        <v>0</v>
      </c>
      <c r="AW117" s="242" t="str">
        <f t="shared" si="63"/>
        <v>6x70 CL</v>
      </c>
      <c r="AX117" s="242"/>
      <c r="AY117" s="263">
        <v>0.75</v>
      </c>
      <c r="AZ117" s="263">
        <f t="shared" si="64"/>
        <v>0</v>
      </c>
      <c r="CR117" s="246"/>
      <c r="CS117" s="262">
        <f t="shared" ref="CS117:CT123" si="72">B117</f>
        <v>43713</v>
      </c>
      <c r="CT117" s="262">
        <f t="shared" si="72"/>
        <v>44078</v>
      </c>
      <c r="CU117" s="246"/>
      <c r="CV117" s="246" t="str">
        <f t="shared" si="65"/>
        <v>JURA 10YO MALT</v>
      </c>
      <c r="CW117" s="246"/>
      <c r="CX117" s="244">
        <f t="shared" si="48"/>
        <v>103</v>
      </c>
      <c r="CY117" s="244"/>
      <c r="CZ117" s="244"/>
      <c r="DA117" s="244"/>
      <c r="DB117" s="244"/>
      <c r="DC117" s="244"/>
      <c r="DD117" s="244"/>
      <c r="DE117" s="244"/>
      <c r="DF117" s="244"/>
      <c r="DG117" s="244"/>
      <c r="DH117" s="244"/>
      <c r="DI117" s="244"/>
      <c r="DJ117" s="244"/>
      <c r="DK117" s="244"/>
      <c r="DL117" s="244"/>
      <c r="DM117" s="244"/>
      <c r="DN117" s="244"/>
      <c r="DO117" s="244"/>
      <c r="DP117" s="244"/>
      <c r="DQ117" s="244"/>
      <c r="DR117" s="244"/>
      <c r="DS117" s="244"/>
      <c r="DT117" s="244"/>
      <c r="DU117" s="244"/>
      <c r="DV117" s="244"/>
      <c r="DW117" s="244"/>
      <c r="DX117" s="244"/>
      <c r="DY117" s="244"/>
      <c r="DZ117" s="244"/>
      <c r="EA117" s="238"/>
      <c r="EB117" s="238"/>
      <c r="EC117" s="238"/>
      <c r="ED117" s="238"/>
      <c r="EE117" s="238"/>
      <c r="EF117" s="238"/>
      <c r="EG117" s="238"/>
      <c r="EH117" s="238"/>
      <c r="EI117" s="238"/>
      <c r="EJ117" s="238"/>
      <c r="EK117" s="238"/>
      <c r="EL117" s="238"/>
      <c r="EM117" s="238"/>
      <c r="EN117" s="238"/>
      <c r="EO117" s="238"/>
      <c r="EP117" s="238"/>
      <c r="EQ117" s="238"/>
      <c r="ER117" s="238"/>
      <c r="ES117" s="238"/>
      <c r="ET117" s="238"/>
      <c r="EU117" s="238"/>
      <c r="EV117" s="238"/>
      <c r="EW117" s="238"/>
      <c r="EX117" s="238"/>
      <c r="EY117" s="238"/>
      <c r="EZ117" s="238"/>
      <c r="FA117" s="238"/>
      <c r="FB117" s="238"/>
      <c r="FC117" s="238"/>
      <c r="FD117" s="238"/>
      <c r="FE117" s="238"/>
      <c r="FF117" s="238"/>
      <c r="FG117" s="238"/>
      <c r="FH117" s="238"/>
      <c r="FI117" s="238"/>
      <c r="FJ117" s="238"/>
      <c r="FK117" s="238"/>
      <c r="FL117" s="238"/>
      <c r="FM117" s="238"/>
      <c r="FN117" s="238"/>
      <c r="FO117" s="238"/>
      <c r="FP117" s="238"/>
      <c r="FQ117" s="238"/>
      <c r="FR117" s="238"/>
      <c r="FS117" s="238"/>
      <c r="FT117" s="238"/>
      <c r="FU117" s="238"/>
      <c r="FV117" s="238"/>
      <c r="FW117" s="238"/>
      <c r="FX117" s="238"/>
      <c r="FY117" s="238"/>
      <c r="FZ117" s="238"/>
      <c r="GA117" s="238"/>
      <c r="GB117" s="238"/>
      <c r="GC117" s="238"/>
      <c r="GD117" s="238"/>
      <c r="GE117" s="238"/>
      <c r="GF117" s="238"/>
      <c r="GG117" s="238"/>
      <c r="GH117" s="238"/>
      <c r="GI117" s="238"/>
      <c r="GJ117" s="238"/>
      <c r="GK117" s="238"/>
      <c r="GL117" s="238"/>
      <c r="GM117" s="238"/>
      <c r="GN117" s="238"/>
      <c r="GO117" s="238"/>
      <c r="GP117" s="238"/>
      <c r="GQ117" s="238"/>
      <c r="GR117" s="238"/>
      <c r="GS117" s="238"/>
      <c r="GT117" s="238"/>
      <c r="GU117" s="238"/>
      <c r="GV117" s="238"/>
      <c r="GW117" s="238"/>
      <c r="GX117" s="238"/>
      <c r="GY117" s="238"/>
      <c r="GZ117" s="238"/>
      <c r="HA117" s="238"/>
      <c r="HB117" s="238"/>
      <c r="HC117" s="238"/>
      <c r="HD117" s="238"/>
      <c r="HE117" s="238"/>
      <c r="HF117" s="238"/>
      <c r="HG117" s="238"/>
      <c r="HH117" s="238"/>
      <c r="HI117" s="238"/>
      <c r="HJ117" s="238"/>
      <c r="HK117" s="238"/>
    </row>
    <row r="118" spans="1:219" s="264" customFormat="1" ht="12.75" hidden="1" customHeight="1">
      <c r="A118" s="234">
        <f t="shared" si="49"/>
        <v>104</v>
      </c>
      <c r="B118" s="265">
        <v>43789</v>
      </c>
      <c r="C118" s="265">
        <v>44154</v>
      </c>
      <c r="D118" s="434"/>
      <c r="E118" s="237">
        <v>0.7</v>
      </c>
      <c r="F118" s="238">
        <v>6</v>
      </c>
      <c r="G118" s="239">
        <v>2208</v>
      </c>
      <c r="H118" s="267" t="s">
        <v>206</v>
      </c>
      <c r="I118" s="241">
        <v>70</v>
      </c>
      <c r="J118" s="242" t="s">
        <v>124</v>
      </c>
      <c r="K118" s="267" t="s">
        <v>204</v>
      </c>
      <c r="L118" s="435">
        <v>5708226</v>
      </c>
      <c r="M118" s="245">
        <v>144</v>
      </c>
      <c r="N118" s="245">
        <f t="shared" si="38"/>
        <v>24</v>
      </c>
      <c r="O118" s="246">
        <v>1</v>
      </c>
      <c r="P118" s="247">
        <v>185228</v>
      </c>
      <c r="Q118" s="248">
        <f t="shared" si="68"/>
        <v>1286.3055555555557</v>
      </c>
      <c r="R118" s="249">
        <f t="shared" si="50"/>
        <v>43789</v>
      </c>
      <c r="S118" s="244">
        <v>144</v>
      </c>
      <c r="T118" s="244">
        <v>144</v>
      </c>
      <c r="U118" s="250">
        <f t="shared" si="51"/>
        <v>144</v>
      </c>
      <c r="V118" s="436">
        <v>104</v>
      </c>
      <c r="W118" s="252">
        <f t="shared" si="42"/>
        <v>5708226</v>
      </c>
      <c r="X118" s="253">
        <f t="shared" si="52"/>
        <v>0</v>
      </c>
      <c r="Y118" s="254">
        <f t="shared" ref="Y118:Z125" si="73">B118</f>
        <v>43789</v>
      </c>
      <c r="Z118" s="254">
        <f t="shared" si="73"/>
        <v>44154</v>
      </c>
      <c r="AA118" s="255"/>
      <c r="AB118" s="255">
        <f t="shared" si="53"/>
        <v>0</v>
      </c>
      <c r="AC118" s="256" t="str">
        <f t="shared" ref="AC118:AD125" si="74">H118</f>
        <v>DALMORE 12YO MALT</v>
      </c>
      <c r="AD118" s="257">
        <f t="shared" si="74"/>
        <v>70</v>
      </c>
      <c r="AE118" s="258">
        <f t="shared" si="54"/>
        <v>1286.3055555555557</v>
      </c>
      <c r="AF118" s="259">
        <f t="shared" si="55"/>
        <v>2208</v>
      </c>
      <c r="AG118" s="260">
        <f t="shared" si="43"/>
        <v>0</v>
      </c>
      <c r="AH118" s="261">
        <f t="shared" si="56"/>
        <v>0.5</v>
      </c>
      <c r="AI118" s="260">
        <f t="shared" si="57"/>
        <v>0</v>
      </c>
      <c r="AJ118" s="260">
        <v>0</v>
      </c>
      <c r="AK118" s="260">
        <v>0</v>
      </c>
      <c r="AL118" s="260">
        <v>0</v>
      </c>
      <c r="AM118" s="260"/>
      <c r="AN118" s="260">
        <f t="shared" si="58"/>
        <v>0</v>
      </c>
      <c r="AO118" s="260">
        <f t="shared" si="44"/>
        <v>409</v>
      </c>
      <c r="AP118" s="260">
        <f t="shared" si="59"/>
        <v>0</v>
      </c>
      <c r="AQ118" s="260">
        <f t="shared" si="60"/>
        <v>0</v>
      </c>
      <c r="AR118" s="262">
        <f t="shared" si="47"/>
        <v>44287</v>
      </c>
      <c r="AS118" s="249">
        <f t="shared" si="61"/>
        <v>43878</v>
      </c>
      <c r="AT118" s="263">
        <f t="shared" si="45"/>
        <v>185228</v>
      </c>
      <c r="AU118" s="263">
        <f t="shared" si="46"/>
        <v>277842</v>
      </c>
      <c r="AV118" s="263">
        <f t="shared" si="62"/>
        <v>0</v>
      </c>
      <c r="AW118" s="242" t="str">
        <f t="shared" si="63"/>
        <v>6x70 CL</v>
      </c>
      <c r="AX118" s="242"/>
      <c r="AY118" s="263">
        <v>0.75</v>
      </c>
      <c r="AZ118" s="263">
        <f t="shared" si="64"/>
        <v>0</v>
      </c>
      <c r="CR118" s="246"/>
      <c r="CS118" s="262">
        <f t="shared" si="72"/>
        <v>43789</v>
      </c>
      <c r="CT118" s="262">
        <f t="shared" si="72"/>
        <v>44154</v>
      </c>
      <c r="CU118" s="246"/>
      <c r="CV118" s="246" t="str">
        <f t="shared" si="65"/>
        <v>DALMORE 12YO MALT</v>
      </c>
      <c r="CW118" s="246"/>
      <c r="CX118" s="244">
        <f t="shared" si="48"/>
        <v>144</v>
      </c>
      <c r="CY118" s="244"/>
      <c r="CZ118" s="244"/>
      <c r="DA118" s="244"/>
      <c r="DB118" s="244"/>
      <c r="DC118" s="244"/>
      <c r="DD118" s="244"/>
      <c r="DE118" s="244"/>
      <c r="DF118" s="244"/>
      <c r="DG118" s="244"/>
      <c r="DH118" s="244"/>
      <c r="DI118" s="244"/>
      <c r="DJ118" s="244"/>
      <c r="DK118" s="244"/>
      <c r="DL118" s="244"/>
      <c r="DM118" s="244"/>
      <c r="DN118" s="244"/>
      <c r="DO118" s="244"/>
      <c r="DP118" s="244"/>
      <c r="DQ118" s="244"/>
      <c r="DR118" s="244"/>
      <c r="DS118" s="244"/>
      <c r="DT118" s="244"/>
      <c r="DU118" s="244"/>
      <c r="DV118" s="244"/>
      <c r="DW118" s="244"/>
      <c r="DX118" s="244"/>
      <c r="DY118" s="244"/>
      <c r="DZ118" s="244"/>
      <c r="EA118" s="238"/>
      <c r="EB118" s="238"/>
      <c r="EC118" s="238"/>
      <c r="ED118" s="238"/>
      <c r="EE118" s="238"/>
      <c r="EF118" s="238"/>
      <c r="EG118" s="238"/>
      <c r="EH118" s="238"/>
      <c r="EI118" s="238"/>
      <c r="EJ118" s="238"/>
      <c r="EK118" s="238"/>
      <c r="EL118" s="238"/>
      <c r="EM118" s="238"/>
      <c r="EN118" s="238"/>
      <c r="EO118" s="238"/>
      <c r="EP118" s="238"/>
      <c r="EQ118" s="238"/>
      <c r="ER118" s="238"/>
      <c r="ES118" s="238"/>
      <c r="ET118" s="238"/>
      <c r="EU118" s="238"/>
      <c r="EV118" s="238"/>
      <c r="EW118" s="238"/>
      <c r="EX118" s="238"/>
      <c r="EY118" s="238"/>
      <c r="EZ118" s="238"/>
      <c r="FA118" s="238"/>
      <c r="FB118" s="238"/>
      <c r="FC118" s="238"/>
      <c r="FD118" s="238"/>
      <c r="FE118" s="238"/>
      <c r="FF118" s="238"/>
      <c r="FG118" s="238"/>
      <c r="FH118" s="238"/>
      <c r="FI118" s="238"/>
      <c r="FJ118" s="238"/>
      <c r="FK118" s="238"/>
      <c r="FL118" s="238"/>
      <c r="FM118" s="238"/>
      <c r="FN118" s="238"/>
      <c r="FO118" s="238"/>
      <c r="FP118" s="238"/>
      <c r="FQ118" s="238"/>
      <c r="FR118" s="238"/>
      <c r="FS118" s="238"/>
      <c r="FT118" s="238"/>
      <c r="FU118" s="238"/>
      <c r="FV118" s="238"/>
      <c r="FW118" s="238"/>
      <c r="FX118" s="238"/>
      <c r="FY118" s="238"/>
      <c r="FZ118" s="238"/>
      <c r="GA118" s="238"/>
      <c r="GB118" s="238"/>
      <c r="GC118" s="238"/>
      <c r="GD118" s="238"/>
      <c r="GE118" s="238"/>
      <c r="GF118" s="238"/>
      <c r="GG118" s="238"/>
      <c r="GH118" s="238"/>
      <c r="GI118" s="238"/>
      <c r="GJ118" s="238"/>
      <c r="GK118" s="238"/>
      <c r="GL118" s="238"/>
      <c r="GM118" s="238"/>
      <c r="GN118" s="238"/>
      <c r="GO118" s="238"/>
      <c r="GP118" s="238"/>
      <c r="GQ118" s="238"/>
      <c r="GR118" s="238"/>
      <c r="GS118" s="238"/>
      <c r="GT118" s="238"/>
      <c r="GU118" s="238"/>
      <c r="GV118" s="238"/>
      <c r="GW118" s="238"/>
      <c r="GX118" s="238"/>
      <c r="GY118" s="238"/>
      <c r="GZ118" s="238"/>
      <c r="HA118" s="238"/>
      <c r="HB118" s="238"/>
      <c r="HC118" s="238"/>
      <c r="HD118" s="238"/>
      <c r="HE118" s="238"/>
      <c r="HF118" s="238"/>
      <c r="HG118" s="238"/>
      <c r="HH118" s="238"/>
      <c r="HI118" s="238"/>
      <c r="HJ118" s="238"/>
      <c r="HK118" s="238"/>
    </row>
    <row r="119" spans="1:219" s="264" customFormat="1" ht="12.75" hidden="1" customHeight="1">
      <c r="A119" s="234">
        <f t="shared" si="49"/>
        <v>105</v>
      </c>
      <c r="B119" s="265">
        <v>43780</v>
      </c>
      <c r="C119" s="265">
        <v>44145</v>
      </c>
      <c r="D119" s="434"/>
      <c r="E119" s="237">
        <v>0.75</v>
      </c>
      <c r="F119" s="238">
        <v>6</v>
      </c>
      <c r="G119" s="239">
        <v>2208</v>
      </c>
      <c r="H119" s="267" t="s">
        <v>207</v>
      </c>
      <c r="I119" s="241">
        <v>75</v>
      </c>
      <c r="J119" s="242" t="s">
        <v>126</v>
      </c>
      <c r="K119" s="267" t="s">
        <v>204</v>
      </c>
      <c r="L119" s="435">
        <v>5490158</v>
      </c>
      <c r="M119" s="245">
        <v>540</v>
      </c>
      <c r="N119" s="245">
        <f t="shared" si="38"/>
        <v>90</v>
      </c>
      <c r="O119" s="246">
        <v>1</v>
      </c>
      <c r="P119" s="247">
        <v>164042</v>
      </c>
      <c r="Q119" s="248">
        <f t="shared" si="68"/>
        <v>303.78148148148148</v>
      </c>
      <c r="R119" s="249">
        <f t="shared" si="50"/>
        <v>43780</v>
      </c>
      <c r="S119" s="244">
        <v>540</v>
      </c>
      <c r="T119" s="244">
        <v>540</v>
      </c>
      <c r="U119" s="250">
        <f t="shared" si="51"/>
        <v>540</v>
      </c>
      <c r="V119" s="436">
        <v>105</v>
      </c>
      <c r="W119" s="252">
        <f t="shared" si="42"/>
        <v>5490158</v>
      </c>
      <c r="X119" s="253">
        <f t="shared" si="52"/>
        <v>0</v>
      </c>
      <c r="Y119" s="254">
        <f t="shared" si="73"/>
        <v>43780</v>
      </c>
      <c r="Z119" s="254">
        <f t="shared" si="73"/>
        <v>44145</v>
      </c>
      <c r="AA119" s="255"/>
      <c r="AB119" s="255">
        <f t="shared" si="53"/>
        <v>0</v>
      </c>
      <c r="AC119" s="256" t="str">
        <f t="shared" si="74"/>
        <v>JIANGXIAOBAI BAIJIU</v>
      </c>
      <c r="AD119" s="257">
        <f t="shared" si="74"/>
        <v>75</v>
      </c>
      <c r="AE119" s="258">
        <f t="shared" si="54"/>
        <v>303.78148148148148</v>
      </c>
      <c r="AF119" s="259">
        <f t="shared" si="55"/>
        <v>2208</v>
      </c>
      <c r="AG119" s="260">
        <f t="shared" si="43"/>
        <v>0</v>
      </c>
      <c r="AH119" s="261">
        <f t="shared" si="56"/>
        <v>0.5</v>
      </c>
      <c r="AI119" s="260">
        <f t="shared" si="57"/>
        <v>0</v>
      </c>
      <c r="AJ119" s="260">
        <v>0</v>
      </c>
      <c r="AK119" s="260">
        <v>0</v>
      </c>
      <c r="AL119" s="260">
        <v>0</v>
      </c>
      <c r="AM119" s="260"/>
      <c r="AN119" s="260">
        <f t="shared" si="58"/>
        <v>0</v>
      </c>
      <c r="AO119" s="260">
        <f t="shared" si="44"/>
        <v>418</v>
      </c>
      <c r="AP119" s="260">
        <f t="shared" si="59"/>
        <v>0</v>
      </c>
      <c r="AQ119" s="260">
        <f t="shared" si="60"/>
        <v>0</v>
      </c>
      <c r="AR119" s="262">
        <f t="shared" si="47"/>
        <v>44287</v>
      </c>
      <c r="AS119" s="249">
        <f t="shared" si="61"/>
        <v>43869</v>
      </c>
      <c r="AT119" s="263">
        <f t="shared" si="45"/>
        <v>164042</v>
      </c>
      <c r="AU119" s="263">
        <f t="shared" si="46"/>
        <v>246063</v>
      </c>
      <c r="AV119" s="263">
        <f t="shared" si="62"/>
        <v>0</v>
      </c>
      <c r="AW119" s="242" t="str">
        <f t="shared" si="63"/>
        <v>6x75 CL</v>
      </c>
      <c r="AX119" s="242"/>
      <c r="AY119" s="263">
        <v>0.75</v>
      </c>
      <c r="AZ119" s="263">
        <f t="shared" si="64"/>
        <v>0</v>
      </c>
      <c r="CR119" s="246"/>
      <c r="CS119" s="262">
        <f t="shared" si="72"/>
        <v>43780</v>
      </c>
      <c r="CT119" s="262">
        <f t="shared" si="72"/>
        <v>44145</v>
      </c>
      <c r="CU119" s="246"/>
      <c r="CV119" s="246" t="str">
        <f t="shared" si="65"/>
        <v>JIANGXIAOBAI BAIJIU</v>
      </c>
      <c r="CW119" s="246"/>
      <c r="CX119" s="244">
        <f t="shared" si="48"/>
        <v>540</v>
      </c>
      <c r="CY119" s="244"/>
      <c r="CZ119" s="244"/>
      <c r="DA119" s="244"/>
      <c r="DB119" s="244"/>
      <c r="DC119" s="244"/>
      <c r="DD119" s="244"/>
      <c r="DE119" s="244"/>
      <c r="DF119" s="244"/>
      <c r="DG119" s="244"/>
      <c r="DH119" s="244"/>
      <c r="DI119" s="244"/>
      <c r="DJ119" s="244"/>
      <c r="DK119" s="244"/>
      <c r="DL119" s="244"/>
      <c r="DM119" s="244"/>
      <c r="DN119" s="244"/>
      <c r="DO119" s="244"/>
      <c r="DP119" s="244"/>
      <c r="DQ119" s="244"/>
      <c r="DR119" s="244"/>
      <c r="DS119" s="244"/>
      <c r="DT119" s="244"/>
      <c r="DU119" s="244"/>
      <c r="DV119" s="244"/>
      <c r="DW119" s="244"/>
      <c r="DX119" s="244"/>
      <c r="DY119" s="244"/>
      <c r="DZ119" s="244"/>
      <c r="EA119" s="238"/>
      <c r="EB119" s="238"/>
      <c r="EC119" s="238"/>
      <c r="ED119" s="238"/>
      <c r="EE119" s="238"/>
      <c r="EF119" s="238"/>
      <c r="EG119" s="238"/>
      <c r="EH119" s="238"/>
      <c r="EI119" s="238"/>
      <c r="EJ119" s="238"/>
      <c r="EK119" s="238"/>
      <c r="EL119" s="238"/>
      <c r="EM119" s="238"/>
      <c r="EN119" s="238"/>
      <c r="EO119" s="238"/>
      <c r="EP119" s="238"/>
      <c r="EQ119" s="238"/>
      <c r="ER119" s="238"/>
      <c r="ES119" s="238"/>
      <c r="ET119" s="238"/>
      <c r="EU119" s="238"/>
      <c r="EV119" s="238"/>
      <c r="EW119" s="238"/>
      <c r="EX119" s="238"/>
      <c r="EY119" s="238"/>
      <c r="EZ119" s="238"/>
      <c r="FA119" s="238"/>
      <c r="FB119" s="238"/>
      <c r="FC119" s="238"/>
      <c r="FD119" s="238"/>
      <c r="FE119" s="238"/>
      <c r="FF119" s="238"/>
      <c r="FG119" s="238"/>
      <c r="FH119" s="238"/>
      <c r="FI119" s="238"/>
      <c r="FJ119" s="238"/>
      <c r="FK119" s="238"/>
      <c r="FL119" s="238"/>
      <c r="FM119" s="238"/>
      <c r="FN119" s="238"/>
      <c r="FO119" s="238"/>
      <c r="FP119" s="238"/>
      <c r="FQ119" s="238"/>
      <c r="FR119" s="238"/>
      <c r="FS119" s="238"/>
      <c r="FT119" s="238"/>
      <c r="FU119" s="238"/>
      <c r="FV119" s="238"/>
      <c r="FW119" s="238"/>
      <c r="FX119" s="238"/>
      <c r="FY119" s="238"/>
      <c r="FZ119" s="238"/>
      <c r="GA119" s="238"/>
      <c r="GB119" s="238"/>
      <c r="GC119" s="238"/>
      <c r="GD119" s="238"/>
      <c r="GE119" s="238"/>
      <c r="GF119" s="238"/>
      <c r="GG119" s="238"/>
      <c r="GH119" s="238"/>
      <c r="GI119" s="238"/>
      <c r="GJ119" s="238"/>
      <c r="GK119" s="238"/>
      <c r="GL119" s="238"/>
      <c r="GM119" s="238"/>
      <c r="GN119" s="238"/>
      <c r="GO119" s="238"/>
      <c r="GP119" s="238"/>
      <c r="GQ119" s="238"/>
      <c r="GR119" s="238"/>
      <c r="GS119" s="238"/>
      <c r="GT119" s="238"/>
      <c r="GU119" s="238"/>
      <c r="GV119" s="238"/>
      <c r="GW119" s="238"/>
      <c r="GX119" s="238"/>
      <c r="GY119" s="238"/>
      <c r="GZ119" s="238"/>
      <c r="HA119" s="238"/>
      <c r="HB119" s="238"/>
      <c r="HC119" s="238"/>
      <c r="HD119" s="238"/>
      <c r="HE119" s="238"/>
      <c r="HF119" s="238"/>
      <c r="HG119" s="238"/>
      <c r="HH119" s="238"/>
      <c r="HI119" s="238"/>
      <c r="HJ119" s="238"/>
      <c r="HK119" s="238"/>
    </row>
    <row r="120" spans="1:219" s="264" customFormat="1" ht="12.75" hidden="1" customHeight="1">
      <c r="A120" s="234">
        <f t="shared" si="49"/>
        <v>106</v>
      </c>
      <c r="B120" s="265">
        <v>43789</v>
      </c>
      <c r="C120" s="265">
        <v>44154</v>
      </c>
      <c r="D120" s="434"/>
      <c r="E120" s="237">
        <v>0.7</v>
      </c>
      <c r="F120" s="238">
        <v>6</v>
      </c>
      <c r="G120" s="239">
        <v>2208</v>
      </c>
      <c r="H120" s="267" t="s">
        <v>205</v>
      </c>
      <c r="I120" s="241">
        <v>70</v>
      </c>
      <c r="J120" s="242" t="s">
        <v>124</v>
      </c>
      <c r="K120" s="267" t="s">
        <v>204</v>
      </c>
      <c r="L120" s="435">
        <v>5708226</v>
      </c>
      <c r="M120" s="245">
        <v>17</v>
      </c>
      <c r="N120" s="245">
        <f t="shared" si="38"/>
        <v>2.8333333333333335</v>
      </c>
      <c r="O120" s="246">
        <v>1</v>
      </c>
      <c r="P120" s="247">
        <v>14214</v>
      </c>
      <c r="Q120" s="248">
        <f t="shared" si="68"/>
        <v>836.11764705882354</v>
      </c>
      <c r="R120" s="249">
        <f t="shared" si="50"/>
        <v>43789</v>
      </c>
      <c r="S120" s="244">
        <v>17</v>
      </c>
      <c r="T120" s="244">
        <v>17</v>
      </c>
      <c r="U120" s="250">
        <f t="shared" si="51"/>
        <v>17</v>
      </c>
      <c r="V120" s="436">
        <v>106</v>
      </c>
      <c r="W120" s="252">
        <f t="shared" si="42"/>
        <v>5708226</v>
      </c>
      <c r="X120" s="253">
        <f t="shared" si="52"/>
        <v>0</v>
      </c>
      <c r="Y120" s="254">
        <f t="shared" si="73"/>
        <v>43789</v>
      </c>
      <c r="Z120" s="254">
        <f t="shared" si="73"/>
        <v>44154</v>
      </c>
      <c r="AA120" s="255"/>
      <c r="AB120" s="255">
        <f t="shared" si="53"/>
        <v>0</v>
      </c>
      <c r="AC120" s="256" t="str">
        <f t="shared" si="74"/>
        <v>JURA 10YO MALT</v>
      </c>
      <c r="AD120" s="257">
        <f t="shared" si="74"/>
        <v>70</v>
      </c>
      <c r="AE120" s="258">
        <f t="shared" si="54"/>
        <v>836.11764705882354</v>
      </c>
      <c r="AF120" s="259">
        <f t="shared" si="55"/>
        <v>2208</v>
      </c>
      <c r="AG120" s="260">
        <f t="shared" si="43"/>
        <v>0</v>
      </c>
      <c r="AH120" s="261">
        <f t="shared" si="56"/>
        <v>0.5</v>
      </c>
      <c r="AI120" s="260">
        <f t="shared" si="57"/>
        <v>0</v>
      </c>
      <c r="AJ120" s="260">
        <v>0</v>
      </c>
      <c r="AK120" s="260">
        <v>0</v>
      </c>
      <c r="AL120" s="260">
        <v>0</v>
      </c>
      <c r="AM120" s="260"/>
      <c r="AN120" s="260">
        <f t="shared" si="58"/>
        <v>0</v>
      </c>
      <c r="AO120" s="260">
        <f t="shared" si="44"/>
        <v>409</v>
      </c>
      <c r="AP120" s="260">
        <f t="shared" si="59"/>
        <v>0</v>
      </c>
      <c r="AQ120" s="260">
        <f t="shared" si="60"/>
        <v>0</v>
      </c>
      <c r="AR120" s="262">
        <f t="shared" si="47"/>
        <v>44287</v>
      </c>
      <c r="AS120" s="249">
        <f t="shared" si="61"/>
        <v>43878</v>
      </c>
      <c r="AT120" s="263">
        <f t="shared" si="45"/>
        <v>14214</v>
      </c>
      <c r="AU120" s="263">
        <f t="shared" si="46"/>
        <v>21321</v>
      </c>
      <c r="AV120" s="263">
        <f t="shared" si="62"/>
        <v>0</v>
      </c>
      <c r="AW120" s="242" t="str">
        <f t="shared" si="63"/>
        <v>6x70 CL</v>
      </c>
      <c r="AX120" s="242"/>
      <c r="AY120" s="263">
        <v>0.75</v>
      </c>
      <c r="AZ120" s="263">
        <f t="shared" si="64"/>
        <v>0</v>
      </c>
      <c r="CR120" s="246"/>
      <c r="CS120" s="262">
        <f t="shared" si="72"/>
        <v>43789</v>
      </c>
      <c r="CT120" s="262">
        <f t="shared" si="72"/>
        <v>44154</v>
      </c>
      <c r="CU120" s="246"/>
      <c r="CV120" s="246" t="str">
        <f t="shared" si="65"/>
        <v>JURA 10YO MALT</v>
      </c>
      <c r="CW120" s="246"/>
      <c r="CX120" s="244">
        <f t="shared" si="48"/>
        <v>17</v>
      </c>
      <c r="CY120" s="244"/>
      <c r="CZ120" s="244"/>
      <c r="DA120" s="244"/>
      <c r="DB120" s="244"/>
      <c r="DC120" s="244"/>
      <c r="DD120" s="244"/>
      <c r="DE120" s="244"/>
      <c r="DF120" s="244"/>
      <c r="DG120" s="244"/>
      <c r="DH120" s="244"/>
      <c r="DI120" s="244"/>
      <c r="DJ120" s="244"/>
      <c r="DK120" s="244"/>
      <c r="DL120" s="244"/>
      <c r="DM120" s="244"/>
      <c r="DN120" s="244"/>
      <c r="DO120" s="244"/>
      <c r="DP120" s="244"/>
      <c r="DQ120" s="244"/>
      <c r="DR120" s="244"/>
      <c r="DS120" s="244"/>
      <c r="DT120" s="244"/>
      <c r="DU120" s="244"/>
      <c r="DV120" s="244"/>
      <c r="DW120" s="244"/>
      <c r="DX120" s="244"/>
      <c r="DY120" s="244"/>
      <c r="DZ120" s="244"/>
      <c r="EA120" s="238"/>
      <c r="EB120" s="238"/>
      <c r="EC120" s="238"/>
      <c r="ED120" s="238"/>
      <c r="EE120" s="238"/>
      <c r="EF120" s="238"/>
      <c r="EG120" s="238"/>
      <c r="EH120" s="238"/>
      <c r="EI120" s="238"/>
      <c r="EJ120" s="238"/>
      <c r="EK120" s="238"/>
      <c r="EL120" s="238"/>
      <c r="EM120" s="238"/>
      <c r="EN120" s="238"/>
      <c r="EO120" s="238"/>
      <c r="EP120" s="238"/>
      <c r="EQ120" s="238"/>
      <c r="ER120" s="238"/>
      <c r="ES120" s="238"/>
      <c r="ET120" s="238"/>
      <c r="EU120" s="238"/>
      <c r="EV120" s="238"/>
      <c r="EW120" s="238"/>
      <c r="EX120" s="238"/>
      <c r="EY120" s="238"/>
      <c r="EZ120" s="238"/>
      <c r="FA120" s="238"/>
      <c r="FB120" s="238"/>
      <c r="FC120" s="238"/>
      <c r="FD120" s="238"/>
      <c r="FE120" s="238"/>
      <c r="FF120" s="238"/>
      <c r="FG120" s="238"/>
      <c r="FH120" s="238"/>
      <c r="FI120" s="238"/>
      <c r="FJ120" s="238"/>
      <c r="FK120" s="238"/>
      <c r="FL120" s="238"/>
      <c r="FM120" s="238"/>
      <c r="FN120" s="238"/>
      <c r="FO120" s="238"/>
      <c r="FP120" s="238"/>
      <c r="FQ120" s="238"/>
      <c r="FR120" s="238"/>
      <c r="FS120" s="238"/>
      <c r="FT120" s="238"/>
      <c r="FU120" s="238"/>
      <c r="FV120" s="238"/>
      <c r="FW120" s="238"/>
      <c r="FX120" s="238"/>
      <c r="FY120" s="238"/>
      <c r="FZ120" s="238"/>
      <c r="GA120" s="238"/>
      <c r="GB120" s="238"/>
      <c r="GC120" s="238"/>
      <c r="GD120" s="238"/>
      <c r="GE120" s="238"/>
      <c r="GF120" s="238"/>
      <c r="GG120" s="238"/>
      <c r="GH120" s="238"/>
      <c r="GI120" s="238"/>
      <c r="GJ120" s="238"/>
      <c r="GK120" s="238"/>
      <c r="GL120" s="238"/>
      <c r="GM120" s="238"/>
      <c r="GN120" s="238"/>
      <c r="GO120" s="238"/>
      <c r="GP120" s="238"/>
      <c r="GQ120" s="238"/>
      <c r="GR120" s="238"/>
      <c r="GS120" s="238"/>
      <c r="GT120" s="238"/>
      <c r="GU120" s="238"/>
      <c r="GV120" s="238"/>
      <c r="GW120" s="238"/>
      <c r="GX120" s="238"/>
      <c r="GY120" s="238"/>
      <c r="GZ120" s="238"/>
      <c r="HA120" s="238"/>
      <c r="HB120" s="238"/>
      <c r="HC120" s="238"/>
      <c r="HD120" s="238"/>
      <c r="HE120" s="238"/>
      <c r="HF120" s="238"/>
      <c r="HG120" s="238"/>
      <c r="HH120" s="238"/>
      <c r="HI120" s="238"/>
      <c r="HJ120" s="238"/>
      <c r="HK120" s="238"/>
    </row>
    <row r="121" spans="1:219" s="264" customFormat="1" ht="12.75" hidden="1" customHeight="1">
      <c r="A121" s="234">
        <f t="shared" si="49"/>
        <v>107</v>
      </c>
      <c r="B121" s="265">
        <v>43789</v>
      </c>
      <c r="C121" s="265">
        <v>44154</v>
      </c>
      <c r="D121" s="434"/>
      <c r="E121" s="237">
        <v>0.7</v>
      </c>
      <c r="F121" s="238">
        <v>6</v>
      </c>
      <c r="G121" s="239">
        <v>2208</v>
      </c>
      <c r="H121" s="267" t="s">
        <v>206</v>
      </c>
      <c r="I121" s="241">
        <v>70</v>
      </c>
      <c r="J121" s="242" t="s">
        <v>124</v>
      </c>
      <c r="K121" s="267" t="s">
        <v>204</v>
      </c>
      <c r="L121" s="435">
        <v>5708226</v>
      </c>
      <c r="M121" s="245">
        <v>36</v>
      </c>
      <c r="N121" s="245">
        <f t="shared" si="38"/>
        <v>6</v>
      </c>
      <c r="O121" s="246">
        <v>1</v>
      </c>
      <c r="P121" s="247">
        <v>46307</v>
      </c>
      <c r="Q121" s="248">
        <f t="shared" si="68"/>
        <v>1286.3055555555557</v>
      </c>
      <c r="R121" s="249">
        <f t="shared" si="50"/>
        <v>43789</v>
      </c>
      <c r="S121" s="244">
        <v>36</v>
      </c>
      <c r="T121" s="244">
        <v>36</v>
      </c>
      <c r="U121" s="250">
        <f t="shared" si="51"/>
        <v>36</v>
      </c>
      <c r="V121" s="436">
        <v>107</v>
      </c>
      <c r="W121" s="252">
        <f t="shared" si="42"/>
        <v>5708226</v>
      </c>
      <c r="X121" s="253">
        <f t="shared" si="52"/>
        <v>0</v>
      </c>
      <c r="Y121" s="254">
        <f t="shared" si="73"/>
        <v>43789</v>
      </c>
      <c r="Z121" s="254">
        <f t="shared" si="73"/>
        <v>44154</v>
      </c>
      <c r="AA121" s="255"/>
      <c r="AB121" s="255">
        <f t="shared" si="53"/>
        <v>0</v>
      </c>
      <c r="AC121" s="256" t="str">
        <f t="shared" si="74"/>
        <v>DALMORE 12YO MALT</v>
      </c>
      <c r="AD121" s="257">
        <f t="shared" si="74"/>
        <v>70</v>
      </c>
      <c r="AE121" s="258">
        <f t="shared" si="54"/>
        <v>1286.3055555555557</v>
      </c>
      <c r="AF121" s="259">
        <f t="shared" si="55"/>
        <v>2208</v>
      </c>
      <c r="AG121" s="260">
        <f t="shared" si="43"/>
        <v>0</v>
      </c>
      <c r="AH121" s="261">
        <f t="shared" si="56"/>
        <v>0.5</v>
      </c>
      <c r="AI121" s="260">
        <f t="shared" si="57"/>
        <v>0</v>
      </c>
      <c r="AJ121" s="260">
        <v>0</v>
      </c>
      <c r="AK121" s="260">
        <v>0</v>
      </c>
      <c r="AL121" s="260">
        <v>0</v>
      </c>
      <c r="AM121" s="260"/>
      <c r="AN121" s="260">
        <f t="shared" si="58"/>
        <v>0</v>
      </c>
      <c r="AO121" s="260">
        <f t="shared" si="44"/>
        <v>409</v>
      </c>
      <c r="AP121" s="260">
        <f t="shared" si="59"/>
        <v>0</v>
      </c>
      <c r="AQ121" s="260">
        <f t="shared" si="60"/>
        <v>0</v>
      </c>
      <c r="AR121" s="262">
        <f t="shared" si="47"/>
        <v>44287</v>
      </c>
      <c r="AS121" s="249">
        <f t="shared" si="61"/>
        <v>43878</v>
      </c>
      <c r="AT121" s="263">
        <f t="shared" si="45"/>
        <v>46307</v>
      </c>
      <c r="AU121" s="263">
        <f t="shared" si="46"/>
        <v>69460.5</v>
      </c>
      <c r="AV121" s="263">
        <f t="shared" si="62"/>
        <v>0</v>
      </c>
      <c r="AW121" s="242" t="str">
        <f t="shared" si="63"/>
        <v>6x70 CL</v>
      </c>
      <c r="AX121" s="242"/>
      <c r="AY121" s="263">
        <v>0.75</v>
      </c>
      <c r="AZ121" s="263">
        <f t="shared" si="64"/>
        <v>0</v>
      </c>
      <c r="CR121" s="246"/>
      <c r="CS121" s="262">
        <f t="shared" si="72"/>
        <v>43789</v>
      </c>
      <c r="CT121" s="262">
        <f t="shared" si="72"/>
        <v>44154</v>
      </c>
      <c r="CU121" s="246"/>
      <c r="CV121" s="246" t="str">
        <f t="shared" si="65"/>
        <v>DALMORE 12YO MALT</v>
      </c>
      <c r="CW121" s="246"/>
      <c r="CX121" s="244">
        <f t="shared" si="48"/>
        <v>36</v>
      </c>
      <c r="CY121" s="244"/>
      <c r="CZ121" s="244"/>
      <c r="DA121" s="244"/>
      <c r="DB121" s="244"/>
      <c r="DC121" s="244"/>
      <c r="DD121" s="244"/>
      <c r="DE121" s="244"/>
      <c r="DF121" s="244"/>
      <c r="DG121" s="244"/>
      <c r="DH121" s="244"/>
      <c r="DI121" s="244"/>
      <c r="DJ121" s="244"/>
      <c r="DK121" s="244"/>
      <c r="DL121" s="244"/>
      <c r="DM121" s="244"/>
      <c r="DN121" s="244"/>
      <c r="DO121" s="244"/>
      <c r="DP121" s="244"/>
      <c r="DQ121" s="244"/>
      <c r="DR121" s="244"/>
      <c r="DS121" s="244"/>
      <c r="DT121" s="244"/>
      <c r="DU121" s="244"/>
      <c r="DV121" s="244"/>
      <c r="DW121" s="244"/>
      <c r="DX121" s="244"/>
      <c r="DY121" s="244"/>
      <c r="DZ121" s="244"/>
      <c r="EA121" s="238"/>
      <c r="EB121" s="238"/>
      <c r="EC121" s="238"/>
      <c r="ED121" s="238"/>
      <c r="EE121" s="238"/>
      <c r="EF121" s="238"/>
      <c r="EG121" s="238"/>
      <c r="EH121" s="238"/>
      <c r="EI121" s="238"/>
      <c r="EJ121" s="238"/>
      <c r="EK121" s="238"/>
      <c r="EL121" s="238"/>
      <c r="EM121" s="238"/>
      <c r="EN121" s="238"/>
      <c r="EO121" s="238"/>
      <c r="EP121" s="238"/>
      <c r="EQ121" s="238"/>
      <c r="ER121" s="238"/>
      <c r="ES121" s="238"/>
      <c r="ET121" s="238"/>
      <c r="EU121" s="238"/>
      <c r="EV121" s="238"/>
      <c r="EW121" s="238"/>
      <c r="EX121" s="238"/>
      <c r="EY121" s="238"/>
      <c r="EZ121" s="238"/>
      <c r="FA121" s="238"/>
      <c r="FB121" s="238"/>
      <c r="FC121" s="238"/>
      <c r="FD121" s="238"/>
      <c r="FE121" s="238"/>
      <c r="FF121" s="238"/>
      <c r="FG121" s="238"/>
      <c r="FH121" s="238"/>
      <c r="FI121" s="238"/>
      <c r="FJ121" s="238"/>
      <c r="FK121" s="238"/>
      <c r="FL121" s="238"/>
      <c r="FM121" s="238"/>
      <c r="FN121" s="238"/>
      <c r="FO121" s="238"/>
      <c r="FP121" s="238"/>
      <c r="FQ121" s="238"/>
      <c r="FR121" s="238"/>
      <c r="FS121" s="238"/>
      <c r="FT121" s="238"/>
      <c r="FU121" s="238"/>
      <c r="FV121" s="238"/>
      <c r="FW121" s="238"/>
      <c r="FX121" s="238"/>
      <c r="FY121" s="238"/>
      <c r="FZ121" s="238"/>
      <c r="GA121" s="238"/>
      <c r="GB121" s="238"/>
      <c r="GC121" s="238"/>
      <c r="GD121" s="238"/>
      <c r="GE121" s="238"/>
      <c r="GF121" s="238"/>
      <c r="GG121" s="238"/>
      <c r="GH121" s="238"/>
      <c r="GI121" s="238"/>
      <c r="GJ121" s="238"/>
      <c r="GK121" s="238"/>
      <c r="GL121" s="238"/>
      <c r="GM121" s="238"/>
      <c r="GN121" s="238"/>
      <c r="GO121" s="238"/>
      <c r="GP121" s="238"/>
      <c r="GQ121" s="238"/>
      <c r="GR121" s="238"/>
      <c r="GS121" s="238"/>
      <c r="GT121" s="238"/>
      <c r="GU121" s="238"/>
      <c r="GV121" s="238"/>
      <c r="GW121" s="238"/>
      <c r="GX121" s="238"/>
      <c r="GY121" s="238"/>
      <c r="GZ121" s="238"/>
      <c r="HA121" s="238"/>
      <c r="HB121" s="238"/>
      <c r="HC121" s="238"/>
      <c r="HD121" s="238"/>
      <c r="HE121" s="238"/>
      <c r="HF121" s="238"/>
      <c r="HG121" s="238"/>
      <c r="HH121" s="238"/>
      <c r="HI121" s="238"/>
      <c r="HJ121" s="238"/>
      <c r="HK121" s="238"/>
    </row>
    <row r="122" spans="1:219" s="264" customFormat="1" ht="12.75" hidden="1" customHeight="1">
      <c r="A122" s="234">
        <f t="shared" si="49"/>
        <v>108</v>
      </c>
      <c r="B122" s="265">
        <v>43789</v>
      </c>
      <c r="C122" s="265">
        <v>44154</v>
      </c>
      <c r="D122" s="434"/>
      <c r="E122" s="237">
        <v>0.75</v>
      </c>
      <c r="F122" s="238">
        <v>12</v>
      </c>
      <c r="G122" s="239">
        <v>2208</v>
      </c>
      <c r="H122" s="267" t="s">
        <v>208</v>
      </c>
      <c r="I122" s="241">
        <v>75</v>
      </c>
      <c r="J122" s="242" t="s">
        <v>128</v>
      </c>
      <c r="K122" s="267" t="s">
        <v>204</v>
      </c>
      <c r="L122" s="435">
        <v>5700802</v>
      </c>
      <c r="M122" s="245">
        <v>600</v>
      </c>
      <c r="N122" s="245">
        <f t="shared" si="38"/>
        <v>50</v>
      </c>
      <c r="O122" s="246">
        <v>1</v>
      </c>
      <c r="P122" s="247">
        <v>129564</v>
      </c>
      <c r="Q122" s="248">
        <f t="shared" si="68"/>
        <v>215.94</v>
      </c>
      <c r="R122" s="249">
        <f t="shared" si="50"/>
        <v>43789</v>
      </c>
      <c r="S122" s="244">
        <v>600</v>
      </c>
      <c r="T122" s="244">
        <v>600</v>
      </c>
      <c r="U122" s="250">
        <f t="shared" si="51"/>
        <v>600</v>
      </c>
      <c r="V122" s="436">
        <v>108</v>
      </c>
      <c r="W122" s="252">
        <f t="shared" si="42"/>
        <v>5700802</v>
      </c>
      <c r="X122" s="253">
        <f t="shared" si="52"/>
        <v>0</v>
      </c>
      <c r="Y122" s="254">
        <f t="shared" si="73"/>
        <v>43789</v>
      </c>
      <c r="Z122" s="254">
        <f t="shared" si="73"/>
        <v>44154</v>
      </c>
      <c r="AA122" s="255"/>
      <c r="AB122" s="255">
        <f t="shared" si="53"/>
        <v>0</v>
      </c>
      <c r="AC122" s="256" t="str">
        <f t="shared" si="74"/>
        <v>STOLICHNNAYA VODKA M500</v>
      </c>
      <c r="AD122" s="257">
        <f t="shared" si="74"/>
        <v>75</v>
      </c>
      <c r="AE122" s="258">
        <f t="shared" si="54"/>
        <v>215.94</v>
      </c>
      <c r="AF122" s="259">
        <f t="shared" si="55"/>
        <v>2208</v>
      </c>
      <c r="AG122" s="260">
        <f t="shared" si="43"/>
        <v>0</v>
      </c>
      <c r="AH122" s="261">
        <f t="shared" si="56"/>
        <v>0.5</v>
      </c>
      <c r="AI122" s="260">
        <f t="shared" si="57"/>
        <v>0</v>
      </c>
      <c r="AJ122" s="260">
        <v>0</v>
      </c>
      <c r="AK122" s="260">
        <v>0</v>
      </c>
      <c r="AL122" s="260">
        <v>0</v>
      </c>
      <c r="AM122" s="260"/>
      <c r="AN122" s="260">
        <f t="shared" si="58"/>
        <v>0</v>
      </c>
      <c r="AO122" s="260">
        <f t="shared" si="44"/>
        <v>409</v>
      </c>
      <c r="AP122" s="260">
        <f t="shared" si="59"/>
        <v>0</v>
      </c>
      <c r="AQ122" s="260">
        <f t="shared" si="60"/>
        <v>0</v>
      </c>
      <c r="AR122" s="262">
        <f t="shared" si="47"/>
        <v>44287</v>
      </c>
      <c r="AS122" s="249">
        <f t="shared" si="61"/>
        <v>43878</v>
      </c>
      <c r="AT122" s="263">
        <f t="shared" si="45"/>
        <v>129564</v>
      </c>
      <c r="AU122" s="263">
        <f t="shared" si="46"/>
        <v>194346</v>
      </c>
      <c r="AV122" s="263">
        <f t="shared" si="62"/>
        <v>0</v>
      </c>
      <c r="AW122" s="242" t="str">
        <f t="shared" si="63"/>
        <v>12x75 CL</v>
      </c>
      <c r="AX122" s="242"/>
      <c r="AY122" s="263">
        <v>0.75</v>
      </c>
      <c r="AZ122" s="263">
        <f t="shared" si="64"/>
        <v>0</v>
      </c>
      <c r="CR122" s="246"/>
      <c r="CS122" s="262">
        <f t="shared" si="72"/>
        <v>43789</v>
      </c>
      <c r="CT122" s="262">
        <f t="shared" si="72"/>
        <v>44154</v>
      </c>
      <c r="CU122" s="246"/>
      <c r="CV122" s="246" t="str">
        <f t="shared" si="65"/>
        <v>STOLICHNNAYA VODKA M500</v>
      </c>
      <c r="CW122" s="246"/>
      <c r="CX122" s="244">
        <f t="shared" si="48"/>
        <v>600</v>
      </c>
      <c r="CY122" s="244"/>
      <c r="CZ122" s="244"/>
      <c r="DA122" s="244"/>
      <c r="DB122" s="244"/>
      <c r="DC122" s="244"/>
      <c r="DD122" s="244"/>
      <c r="DE122" s="244"/>
      <c r="DF122" s="244"/>
      <c r="DG122" s="244"/>
      <c r="DH122" s="244"/>
      <c r="DI122" s="244"/>
      <c r="DJ122" s="244"/>
      <c r="DK122" s="244"/>
      <c r="DL122" s="244"/>
      <c r="DM122" s="244"/>
      <c r="DN122" s="244"/>
      <c r="DO122" s="244"/>
      <c r="DP122" s="244"/>
      <c r="DQ122" s="244"/>
      <c r="DR122" s="244"/>
      <c r="DS122" s="244"/>
      <c r="DT122" s="244"/>
      <c r="DU122" s="244"/>
      <c r="DV122" s="244"/>
      <c r="DW122" s="244"/>
      <c r="DX122" s="244"/>
      <c r="DY122" s="244"/>
      <c r="DZ122" s="244"/>
      <c r="EA122" s="238"/>
      <c r="EB122" s="238"/>
      <c r="EC122" s="238"/>
      <c r="ED122" s="238"/>
      <c r="EE122" s="238"/>
      <c r="EF122" s="238"/>
      <c r="EG122" s="238"/>
      <c r="EH122" s="238"/>
      <c r="EI122" s="238"/>
      <c r="EJ122" s="238"/>
      <c r="EK122" s="238"/>
      <c r="EL122" s="238"/>
      <c r="EM122" s="238"/>
      <c r="EN122" s="238"/>
      <c r="EO122" s="238"/>
      <c r="EP122" s="238"/>
      <c r="EQ122" s="238"/>
      <c r="ER122" s="238"/>
      <c r="ES122" s="238"/>
      <c r="ET122" s="238"/>
      <c r="EU122" s="238"/>
      <c r="EV122" s="238"/>
      <c r="EW122" s="238"/>
      <c r="EX122" s="238"/>
      <c r="EY122" s="238"/>
      <c r="EZ122" s="238"/>
      <c r="FA122" s="238"/>
      <c r="FB122" s="238"/>
      <c r="FC122" s="238"/>
      <c r="FD122" s="238"/>
      <c r="FE122" s="238"/>
      <c r="FF122" s="238"/>
      <c r="FG122" s="238"/>
      <c r="FH122" s="238"/>
      <c r="FI122" s="238"/>
      <c r="FJ122" s="238"/>
      <c r="FK122" s="238"/>
      <c r="FL122" s="238"/>
      <c r="FM122" s="238"/>
      <c r="FN122" s="238"/>
      <c r="FO122" s="238"/>
      <c r="FP122" s="238"/>
      <c r="FQ122" s="238"/>
      <c r="FR122" s="238"/>
      <c r="FS122" s="238"/>
      <c r="FT122" s="238"/>
      <c r="FU122" s="238"/>
      <c r="FV122" s="238"/>
      <c r="FW122" s="238"/>
      <c r="FX122" s="238"/>
      <c r="FY122" s="238"/>
      <c r="FZ122" s="238"/>
      <c r="GA122" s="238"/>
      <c r="GB122" s="238"/>
      <c r="GC122" s="238"/>
      <c r="GD122" s="238"/>
      <c r="GE122" s="238"/>
      <c r="GF122" s="238"/>
      <c r="GG122" s="238"/>
      <c r="GH122" s="238"/>
      <c r="GI122" s="238"/>
      <c r="GJ122" s="238"/>
      <c r="GK122" s="238"/>
      <c r="GL122" s="238"/>
      <c r="GM122" s="238"/>
      <c r="GN122" s="238"/>
      <c r="GO122" s="238"/>
      <c r="GP122" s="238"/>
      <c r="GQ122" s="238"/>
      <c r="GR122" s="238"/>
      <c r="GS122" s="238"/>
      <c r="GT122" s="238"/>
      <c r="GU122" s="238"/>
      <c r="GV122" s="238"/>
      <c r="GW122" s="238"/>
      <c r="GX122" s="238"/>
      <c r="GY122" s="238"/>
      <c r="GZ122" s="238"/>
      <c r="HA122" s="238"/>
      <c r="HB122" s="238"/>
      <c r="HC122" s="238"/>
      <c r="HD122" s="238"/>
      <c r="HE122" s="238"/>
      <c r="HF122" s="238"/>
      <c r="HG122" s="238"/>
      <c r="HH122" s="238"/>
      <c r="HI122" s="238"/>
      <c r="HJ122" s="238"/>
      <c r="HK122" s="238"/>
    </row>
    <row r="123" spans="1:219" s="264" customFormat="1" ht="12.75" hidden="1" customHeight="1">
      <c r="A123" s="437">
        <f t="shared" si="49"/>
        <v>109</v>
      </c>
      <c r="B123" s="438">
        <v>43713</v>
      </c>
      <c r="C123" s="438">
        <v>44078</v>
      </c>
      <c r="D123" s="434"/>
      <c r="E123" s="439">
        <v>0.75</v>
      </c>
      <c r="F123" s="440">
        <v>12</v>
      </c>
      <c r="G123" s="441">
        <v>2208</v>
      </c>
      <c r="H123" s="442" t="s">
        <v>209</v>
      </c>
      <c r="I123" s="443">
        <v>75</v>
      </c>
      <c r="J123" s="444" t="s">
        <v>128</v>
      </c>
      <c r="K123" s="442" t="s">
        <v>204</v>
      </c>
      <c r="L123" s="435">
        <v>4695385</v>
      </c>
      <c r="M123" s="445">
        <v>600</v>
      </c>
      <c r="N123" s="445">
        <f t="shared" si="38"/>
        <v>50</v>
      </c>
      <c r="O123" s="446">
        <v>1</v>
      </c>
      <c r="P123" s="447">
        <v>88563</v>
      </c>
      <c r="Q123" s="448">
        <f t="shared" si="68"/>
        <v>147.60499999999999</v>
      </c>
      <c r="R123" s="449">
        <f t="shared" si="50"/>
        <v>43713</v>
      </c>
      <c r="S123" s="450">
        <v>600</v>
      </c>
      <c r="T123" s="450">
        <v>600</v>
      </c>
      <c r="U123" s="451">
        <f t="shared" si="51"/>
        <v>600</v>
      </c>
      <c r="V123" s="452">
        <v>109</v>
      </c>
      <c r="W123" s="453">
        <f t="shared" si="42"/>
        <v>4695385</v>
      </c>
      <c r="X123" s="454">
        <f t="shared" si="52"/>
        <v>0</v>
      </c>
      <c r="Y123" s="455">
        <f t="shared" si="73"/>
        <v>43713</v>
      </c>
      <c r="Z123" s="455">
        <f t="shared" si="73"/>
        <v>44078</v>
      </c>
      <c r="AA123" s="456"/>
      <c r="AB123" s="456">
        <f t="shared" si="53"/>
        <v>0</v>
      </c>
      <c r="AC123" s="457" t="str">
        <f t="shared" si="74"/>
        <v>JOHN BARR RESERVE IN BLACK</v>
      </c>
      <c r="AD123" s="458">
        <f t="shared" si="74"/>
        <v>75</v>
      </c>
      <c r="AE123" s="459">
        <f t="shared" si="54"/>
        <v>147.60499999999999</v>
      </c>
      <c r="AF123" s="460">
        <f t="shared" si="55"/>
        <v>2208</v>
      </c>
      <c r="AG123" s="461">
        <f t="shared" si="43"/>
        <v>0</v>
      </c>
      <c r="AH123" s="462">
        <f t="shared" si="56"/>
        <v>0.5</v>
      </c>
      <c r="AI123" s="461">
        <f t="shared" si="57"/>
        <v>0</v>
      </c>
      <c r="AJ123" s="461">
        <v>0</v>
      </c>
      <c r="AK123" s="461">
        <v>0</v>
      </c>
      <c r="AL123" s="461">
        <v>0</v>
      </c>
      <c r="AM123" s="461"/>
      <c r="AN123" s="461">
        <f t="shared" si="58"/>
        <v>0</v>
      </c>
      <c r="AO123" s="461">
        <f t="shared" si="44"/>
        <v>485</v>
      </c>
      <c r="AP123" s="461">
        <f t="shared" si="59"/>
        <v>0</v>
      </c>
      <c r="AQ123" s="461">
        <f t="shared" si="60"/>
        <v>0</v>
      </c>
      <c r="AR123" s="463">
        <f t="shared" si="47"/>
        <v>44287</v>
      </c>
      <c r="AS123" s="449">
        <f t="shared" si="61"/>
        <v>43802</v>
      </c>
      <c r="AT123" s="464">
        <f t="shared" si="45"/>
        <v>88563</v>
      </c>
      <c r="AU123" s="464">
        <f t="shared" si="46"/>
        <v>132844.5</v>
      </c>
      <c r="AV123" s="464">
        <f t="shared" si="62"/>
        <v>0</v>
      </c>
      <c r="AW123" s="444" t="str">
        <f t="shared" si="63"/>
        <v>12x75 CL</v>
      </c>
      <c r="AX123" s="444"/>
      <c r="AY123" s="464">
        <v>0.75</v>
      </c>
      <c r="AZ123" s="464">
        <f t="shared" si="64"/>
        <v>0</v>
      </c>
      <c r="CR123" s="446"/>
      <c r="CS123" s="463">
        <f t="shared" si="72"/>
        <v>43713</v>
      </c>
      <c r="CT123" s="463">
        <f t="shared" si="72"/>
        <v>44078</v>
      </c>
      <c r="CU123" s="446"/>
      <c r="CV123" s="446" t="str">
        <f t="shared" si="65"/>
        <v>JOHN BARR RESERVE IN BLACK</v>
      </c>
      <c r="CW123" s="446"/>
      <c r="CX123" s="450">
        <f t="shared" si="48"/>
        <v>600</v>
      </c>
      <c r="CY123" s="450"/>
      <c r="CZ123" s="450"/>
      <c r="DA123" s="450"/>
      <c r="DB123" s="450"/>
      <c r="DC123" s="450"/>
      <c r="DD123" s="450"/>
      <c r="DE123" s="450"/>
      <c r="DF123" s="450"/>
      <c r="DG123" s="450"/>
      <c r="DH123" s="450"/>
      <c r="DI123" s="450"/>
      <c r="DJ123" s="450"/>
      <c r="DK123" s="450"/>
      <c r="DL123" s="450"/>
      <c r="DM123" s="450"/>
      <c r="DN123" s="450"/>
      <c r="DO123" s="450"/>
      <c r="DP123" s="450"/>
      <c r="DQ123" s="450"/>
      <c r="DR123" s="450"/>
      <c r="DS123" s="450"/>
      <c r="DT123" s="450"/>
      <c r="DU123" s="450"/>
      <c r="DV123" s="450"/>
      <c r="DW123" s="450"/>
      <c r="DX123" s="450"/>
      <c r="DY123" s="450"/>
      <c r="DZ123" s="450"/>
      <c r="EA123" s="440"/>
      <c r="EB123" s="440"/>
      <c r="EC123" s="440"/>
      <c r="ED123" s="440"/>
      <c r="EE123" s="440"/>
      <c r="EF123" s="440"/>
      <c r="EG123" s="440"/>
      <c r="EH123" s="440"/>
      <c r="EI123" s="440"/>
      <c r="EJ123" s="440"/>
      <c r="EK123" s="440"/>
      <c r="EL123" s="440"/>
      <c r="EM123" s="440"/>
      <c r="EN123" s="440"/>
      <c r="EO123" s="440"/>
      <c r="EP123" s="440"/>
      <c r="EQ123" s="440"/>
      <c r="ER123" s="440"/>
      <c r="ES123" s="440"/>
      <c r="ET123" s="440"/>
      <c r="EU123" s="440"/>
      <c r="EV123" s="440"/>
      <c r="EW123" s="440"/>
      <c r="EX123" s="440"/>
      <c r="EY123" s="440"/>
      <c r="EZ123" s="440"/>
      <c r="FA123" s="440"/>
      <c r="FB123" s="440"/>
      <c r="FC123" s="440"/>
      <c r="FD123" s="440"/>
      <c r="FE123" s="440"/>
      <c r="FF123" s="440"/>
      <c r="FG123" s="440"/>
      <c r="FH123" s="440"/>
      <c r="FI123" s="440"/>
      <c r="FJ123" s="440"/>
      <c r="FK123" s="440"/>
      <c r="FL123" s="440"/>
      <c r="FM123" s="440"/>
      <c r="FN123" s="440"/>
      <c r="FO123" s="440"/>
      <c r="FP123" s="440"/>
      <c r="FQ123" s="440"/>
      <c r="FR123" s="440"/>
      <c r="FS123" s="440"/>
      <c r="FT123" s="440"/>
      <c r="FU123" s="440"/>
      <c r="FV123" s="440"/>
      <c r="FW123" s="440"/>
      <c r="FX123" s="440"/>
      <c r="FY123" s="440"/>
      <c r="FZ123" s="440"/>
      <c r="GA123" s="440"/>
      <c r="GB123" s="440"/>
      <c r="GC123" s="440"/>
      <c r="GD123" s="440"/>
      <c r="GE123" s="440"/>
      <c r="GF123" s="440"/>
      <c r="GG123" s="440"/>
      <c r="GH123" s="440"/>
      <c r="GI123" s="440"/>
      <c r="GJ123" s="440"/>
      <c r="GK123" s="440"/>
      <c r="GL123" s="440"/>
      <c r="GM123" s="440"/>
      <c r="GN123" s="440"/>
      <c r="GO123" s="440"/>
      <c r="GP123" s="440"/>
      <c r="GQ123" s="440"/>
      <c r="GR123" s="440"/>
      <c r="GS123" s="440"/>
      <c r="GT123" s="440"/>
      <c r="GU123" s="440"/>
      <c r="GV123" s="440"/>
      <c r="GW123" s="440"/>
      <c r="GX123" s="440"/>
      <c r="GY123" s="440"/>
      <c r="GZ123" s="440"/>
      <c r="HA123" s="440"/>
      <c r="HB123" s="440"/>
      <c r="HC123" s="440"/>
      <c r="HD123" s="440"/>
      <c r="HE123" s="440"/>
      <c r="HF123" s="440"/>
      <c r="HG123" s="440"/>
      <c r="HH123" s="440"/>
      <c r="HI123" s="440"/>
      <c r="HJ123" s="440"/>
      <c r="HK123" s="440"/>
    </row>
    <row r="124" spans="1:219" s="476" customFormat="1" ht="12.75" hidden="1" customHeight="1">
      <c r="A124" s="437">
        <f t="shared" si="49"/>
        <v>110</v>
      </c>
      <c r="B124" s="438">
        <v>43742</v>
      </c>
      <c r="C124" s="438">
        <v>44107</v>
      </c>
      <c r="D124" s="465"/>
      <c r="E124" s="439">
        <v>0.75</v>
      </c>
      <c r="F124" s="440">
        <v>12</v>
      </c>
      <c r="G124" s="466"/>
      <c r="H124" s="424" t="s">
        <v>145</v>
      </c>
      <c r="I124" s="443">
        <v>75</v>
      </c>
      <c r="J124" s="444" t="s">
        <v>128</v>
      </c>
      <c r="K124" s="467"/>
      <c r="L124" s="468">
        <v>502994</v>
      </c>
      <c r="M124" s="469">
        <v>720</v>
      </c>
      <c r="N124" s="469">
        <f t="shared" si="38"/>
        <v>60</v>
      </c>
      <c r="O124" s="232">
        <v>1</v>
      </c>
      <c r="P124" s="470">
        <v>100603</v>
      </c>
      <c r="Q124" s="471">
        <f t="shared" si="68"/>
        <v>139.72638888888889</v>
      </c>
      <c r="R124" s="449">
        <f t="shared" si="50"/>
        <v>43742</v>
      </c>
      <c r="S124" s="472">
        <v>720</v>
      </c>
      <c r="T124" s="450">
        <v>720</v>
      </c>
      <c r="U124" s="473">
        <v>720</v>
      </c>
      <c r="V124" s="452">
        <v>110</v>
      </c>
      <c r="W124" s="469">
        <v>5002994</v>
      </c>
      <c r="X124" s="454">
        <f t="shared" si="52"/>
        <v>0</v>
      </c>
      <c r="Y124" s="455">
        <f t="shared" si="73"/>
        <v>43742</v>
      </c>
      <c r="Z124" s="455">
        <f t="shared" si="73"/>
        <v>44107</v>
      </c>
      <c r="AA124" s="456"/>
      <c r="AB124" s="456">
        <f t="shared" si="53"/>
        <v>0</v>
      </c>
      <c r="AC124" s="221" t="str">
        <f t="shared" si="74"/>
        <v>Carlo Rossi Red Wine</v>
      </c>
      <c r="AD124" s="458">
        <f t="shared" si="74"/>
        <v>75</v>
      </c>
      <c r="AE124" s="474">
        <f t="shared" si="54"/>
        <v>139.72638888888889</v>
      </c>
      <c r="AF124" s="460">
        <f t="shared" si="55"/>
        <v>0</v>
      </c>
      <c r="AG124" s="475">
        <f t="shared" si="43"/>
        <v>0</v>
      </c>
      <c r="AH124" s="462">
        <f t="shared" si="56"/>
        <v>0.5</v>
      </c>
      <c r="AI124" s="225">
        <f t="shared" si="57"/>
        <v>0</v>
      </c>
      <c r="AJ124" s="225">
        <v>0</v>
      </c>
      <c r="AK124" s="225">
        <v>0</v>
      </c>
      <c r="AL124" s="225">
        <v>0</v>
      </c>
      <c r="AM124" s="225"/>
      <c r="AN124" s="225">
        <f t="shared" si="58"/>
        <v>0</v>
      </c>
      <c r="AO124" s="225">
        <f t="shared" si="44"/>
        <v>456</v>
      </c>
      <c r="AP124" s="225">
        <f t="shared" si="59"/>
        <v>0</v>
      </c>
      <c r="AQ124" s="225">
        <f t="shared" si="60"/>
        <v>0</v>
      </c>
      <c r="AR124" s="227">
        <f t="shared" si="47"/>
        <v>44287</v>
      </c>
      <c r="AS124" s="228">
        <f t="shared" si="61"/>
        <v>43831</v>
      </c>
      <c r="AT124" s="229">
        <f t="shared" si="45"/>
        <v>100603</v>
      </c>
      <c r="AU124" s="229">
        <f t="shared" si="46"/>
        <v>150904.5</v>
      </c>
      <c r="AV124" s="229">
        <f t="shared" si="62"/>
        <v>0</v>
      </c>
      <c r="AW124" s="230" t="str">
        <f t="shared" si="63"/>
        <v>12x75 CL</v>
      </c>
      <c r="AX124" s="230"/>
      <c r="AY124" s="229">
        <v>0.75</v>
      </c>
      <c r="AZ124" s="229">
        <f t="shared" si="64"/>
        <v>0</v>
      </c>
      <c r="CS124" s="477"/>
      <c r="CT124" s="477"/>
      <c r="CX124" s="472">
        <f t="shared" si="48"/>
        <v>720</v>
      </c>
      <c r="CY124" s="472"/>
      <c r="CZ124" s="472"/>
      <c r="DA124" s="472"/>
      <c r="DB124" s="472"/>
      <c r="DC124" s="472"/>
      <c r="DD124" s="472"/>
      <c r="DE124" s="472"/>
      <c r="DF124" s="472"/>
      <c r="DG124" s="472"/>
      <c r="DH124" s="472"/>
      <c r="DI124" s="472"/>
      <c r="DJ124" s="472"/>
      <c r="DK124" s="472"/>
      <c r="DL124" s="472"/>
      <c r="DM124" s="472"/>
      <c r="DN124" s="472"/>
      <c r="DO124" s="472"/>
      <c r="DP124" s="472"/>
      <c r="DQ124" s="472"/>
      <c r="DR124" s="472"/>
      <c r="DS124" s="472"/>
      <c r="DT124" s="472"/>
      <c r="DU124" s="472"/>
      <c r="DV124" s="472"/>
      <c r="DW124" s="472"/>
      <c r="DX124" s="472"/>
      <c r="DY124" s="472"/>
      <c r="DZ124" s="472"/>
      <c r="EA124" s="478"/>
      <c r="EB124" s="478"/>
      <c r="EC124" s="478"/>
      <c r="ED124" s="478"/>
      <c r="EE124" s="478"/>
      <c r="EF124" s="478"/>
      <c r="EG124" s="478"/>
      <c r="EH124" s="478"/>
      <c r="EI124" s="478"/>
      <c r="EJ124" s="478"/>
      <c r="EK124" s="478"/>
      <c r="EL124" s="478"/>
      <c r="EM124" s="478"/>
      <c r="EN124" s="478"/>
      <c r="EO124" s="478"/>
      <c r="EP124" s="478"/>
      <c r="EQ124" s="478"/>
      <c r="ER124" s="478"/>
      <c r="ES124" s="478"/>
      <c r="ET124" s="478"/>
      <c r="EU124" s="478"/>
      <c r="EV124" s="478"/>
      <c r="EW124" s="478"/>
      <c r="EX124" s="478"/>
      <c r="EY124" s="478"/>
      <c r="EZ124" s="478"/>
      <c r="FA124" s="478"/>
      <c r="FB124" s="478"/>
      <c r="FC124" s="478"/>
      <c r="FD124" s="478"/>
      <c r="FE124" s="478"/>
      <c r="FF124" s="478"/>
      <c r="FG124" s="478"/>
      <c r="FH124" s="478"/>
      <c r="FI124" s="478"/>
      <c r="FJ124" s="478"/>
      <c r="FK124" s="478"/>
      <c r="FL124" s="478"/>
      <c r="FM124" s="478"/>
      <c r="FN124" s="478"/>
      <c r="FO124" s="478"/>
      <c r="FP124" s="478"/>
      <c r="FQ124" s="478"/>
      <c r="FR124" s="478"/>
      <c r="FS124" s="478"/>
      <c r="FT124" s="478"/>
      <c r="FU124" s="478"/>
      <c r="FV124" s="478"/>
      <c r="FW124" s="478"/>
      <c r="FX124" s="478"/>
      <c r="FY124" s="478"/>
      <c r="FZ124" s="478"/>
      <c r="GA124" s="478"/>
      <c r="GB124" s="478"/>
      <c r="GC124" s="478"/>
      <c r="GD124" s="478"/>
      <c r="GE124" s="478"/>
      <c r="GF124" s="478"/>
      <c r="GG124" s="478"/>
      <c r="GH124" s="478"/>
      <c r="GI124" s="478"/>
      <c r="GJ124" s="478"/>
      <c r="GK124" s="478"/>
      <c r="GL124" s="478"/>
      <c r="GM124" s="478"/>
      <c r="GN124" s="478"/>
      <c r="GO124" s="478"/>
      <c r="GP124" s="478"/>
      <c r="GQ124" s="478"/>
      <c r="GR124" s="478"/>
      <c r="GS124" s="478"/>
      <c r="GT124" s="478"/>
      <c r="GU124" s="478"/>
      <c r="GV124" s="478"/>
      <c r="GW124" s="478"/>
      <c r="GX124" s="478"/>
      <c r="GY124" s="478"/>
      <c r="GZ124" s="478"/>
      <c r="HA124" s="478"/>
      <c r="HB124" s="478"/>
      <c r="HC124" s="478"/>
      <c r="HD124" s="478"/>
      <c r="HE124" s="478"/>
      <c r="HF124" s="478"/>
      <c r="HG124" s="478"/>
      <c r="HH124" s="478"/>
      <c r="HI124" s="478"/>
      <c r="HJ124" s="478"/>
      <c r="HK124" s="478"/>
    </row>
    <row r="125" spans="1:219" s="476" customFormat="1" ht="12.75" hidden="1" customHeight="1" thickBot="1">
      <c r="A125" s="437">
        <f t="shared" si="49"/>
        <v>111</v>
      </c>
      <c r="B125" s="438">
        <v>43742</v>
      </c>
      <c r="C125" s="438">
        <v>44107</v>
      </c>
      <c r="D125" s="465"/>
      <c r="E125" s="439">
        <v>0.75</v>
      </c>
      <c r="F125" s="440">
        <v>12</v>
      </c>
      <c r="G125" s="466"/>
      <c r="H125" s="424" t="s">
        <v>151</v>
      </c>
      <c r="I125" s="443">
        <v>75</v>
      </c>
      <c r="J125" s="444" t="s">
        <v>128</v>
      </c>
      <c r="K125" s="467"/>
      <c r="L125" s="468">
        <v>502994</v>
      </c>
      <c r="M125" s="469">
        <v>600</v>
      </c>
      <c r="N125" s="469">
        <f t="shared" si="38"/>
        <v>50</v>
      </c>
      <c r="O125" s="232">
        <v>1</v>
      </c>
      <c r="P125" s="470">
        <v>83836</v>
      </c>
      <c r="Q125" s="471">
        <f t="shared" si="68"/>
        <v>139.72666666666666</v>
      </c>
      <c r="R125" s="449">
        <f t="shared" si="50"/>
        <v>43742</v>
      </c>
      <c r="S125" s="472">
        <v>600</v>
      </c>
      <c r="T125" s="450">
        <v>600</v>
      </c>
      <c r="U125" s="473">
        <v>600</v>
      </c>
      <c r="V125" s="135">
        <v>111</v>
      </c>
      <c r="W125" s="469">
        <v>5002994</v>
      </c>
      <c r="X125" s="454">
        <f t="shared" si="52"/>
        <v>0</v>
      </c>
      <c r="Y125" s="455">
        <f t="shared" si="73"/>
        <v>43742</v>
      </c>
      <c r="Z125" s="455">
        <f t="shared" si="73"/>
        <v>44107</v>
      </c>
      <c r="AA125" s="456"/>
      <c r="AB125" s="456">
        <f t="shared" si="53"/>
        <v>0</v>
      </c>
      <c r="AC125" s="479" t="str">
        <f t="shared" si="74"/>
        <v>Carlo Rossi White Wine</v>
      </c>
      <c r="AD125" s="458">
        <f t="shared" si="74"/>
        <v>75</v>
      </c>
      <c r="AE125" s="474">
        <f t="shared" si="54"/>
        <v>139.72666666666666</v>
      </c>
      <c r="AF125" s="460">
        <f t="shared" si="55"/>
        <v>0</v>
      </c>
      <c r="AG125" s="475">
        <f t="shared" si="43"/>
        <v>0</v>
      </c>
      <c r="AH125" s="462">
        <f t="shared" si="56"/>
        <v>0.5</v>
      </c>
      <c r="AI125" s="480">
        <f t="shared" si="57"/>
        <v>0</v>
      </c>
      <c r="AJ125" s="480">
        <v>0</v>
      </c>
      <c r="AK125" s="480">
        <v>0</v>
      </c>
      <c r="AL125" s="480">
        <v>0</v>
      </c>
      <c r="AM125" s="480"/>
      <c r="AN125" s="480">
        <f t="shared" si="58"/>
        <v>0</v>
      </c>
      <c r="AO125" s="480">
        <f t="shared" si="44"/>
        <v>456</v>
      </c>
      <c r="AP125" s="480">
        <f t="shared" si="59"/>
        <v>0</v>
      </c>
      <c r="AQ125" s="480">
        <f t="shared" si="60"/>
        <v>0</v>
      </c>
      <c r="AR125" s="227">
        <f t="shared" si="47"/>
        <v>44287</v>
      </c>
      <c r="AS125" s="228">
        <f t="shared" si="61"/>
        <v>43831</v>
      </c>
      <c r="AT125" s="229">
        <f t="shared" si="45"/>
        <v>83836</v>
      </c>
      <c r="AU125" s="229">
        <f t="shared" si="46"/>
        <v>125754</v>
      </c>
      <c r="AV125" s="229">
        <f t="shared" si="62"/>
        <v>0</v>
      </c>
      <c r="AW125" s="230" t="str">
        <f t="shared" si="63"/>
        <v>12x75 CL</v>
      </c>
      <c r="AX125" s="230"/>
      <c r="AY125" s="229">
        <v>0.75</v>
      </c>
      <c r="AZ125" s="229">
        <f t="shared" si="64"/>
        <v>0</v>
      </c>
      <c r="CS125" s="477"/>
      <c r="CT125" s="477"/>
      <c r="CX125" s="472">
        <f t="shared" si="48"/>
        <v>600</v>
      </c>
      <c r="CY125" s="472"/>
      <c r="CZ125" s="472"/>
      <c r="DA125" s="472"/>
      <c r="DB125" s="472"/>
      <c r="DC125" s="472"/>
      <c r="DD125" s="472"/>
      <c r="DE125" s="472"/>
      <c r="DF125" s="472"/>
      <c r="DG125" s="472"/>
      <c r="DH125" s="472"/>
      <c r="DI125" s="472"/>
      <c r="DJ125" s="472"/>
      <c r="DK125" s="472"/>
      <c r="DL125" s="472"/>
      <c r="DM125" s="472"/>
      <c r="DN125" s="472"/>
      <c r="DO125" s="472"/>
      <c r="DP125" s="472"/>
      <c r="DQ125" s="472"/>
      <c r="DR125" s="472"/>
      <c r="DS125" s="472"/>
      <c r="DT125" s="472"/>
      <c r="DU125" s="472"/>
      <c r="DV125" s="472"/>
      <c r="DW125" s="472"/>
      <c r="DX125" s="472"/>
      <c r="DY125" s="472"/>
      <c r="DZ125" s="472"/>
      <c r="EA125" s="478"/>
      <c r="EB125" s="478"/>
      <c r="EC125" s="478"/>
      <c r="ED125" s="478"/>
      <c r="EE125" s="478"/>
      <c r="EF125" s="478"/>
      <c r="EG125" s="478"/>
      <c r="EH125" s="478"/>
      <c r="EI125" s="478"/>
      <c r="EJ125" s="478"/>
      <c r="EK125" s="478"/>
      <c r="EL125" s="478"/>
      <c r="EM125" s="478"/>
      <c r="EN125" s="478"/>
      <c r="EO125" s="478"/>
      <c r="EP125" s="478"/>
      <c r="EQ125" s="478"/>
      <c r="ER125" s="478"/>
      <c r="ES125" s="478"/>
      <c r="ET125" s="478"/>
      <c r="EU125" s="478"/>
      <c r="EV125" s="478"/>
      <c r="EW125" s="478"/>
      <c r="EX125" s="478"/>
      <c r="EY125" s="478"/>
      <c r="EZ125" s="478"/>
      <c r="FA125" s="478"/>
      <c r="FB125" s="478"/>
      <c r="FC125" s="478"/>
      <c r="FD125" s="478"/>
      <c r="FE125" s="478"/>
      <c r="FF125" s="478"/>
      <c r="FG125" s="478"/>
      <c r="FH125" s="478"/>
      <c r="FI125" s="478"/>
      <c r="FJ125" s="478"/>
      <c r="FK125" s="478"/>
      <c r="FL125" s="478"/>
      <c r="FM125" s="478"/>
      <c r="FN125" s="478"/>
      <c r="FO125" s="478"/>
      <c r="FP125" s="478"/>
      <c r="FQ125" s="478"/>
      <c r="FR125" s="478"/>
      <c r="FS125" s="478"/>
      <c r="FT125" s="478"/>
      <c r="FU125" s="478"/>
      <c r="FV125" s="478"/>
      <c r="FW125" s="478"/>
      <c r="FX125" s="478"/>
      <c r="FY125" s="478"/>
      <c r="FZ125" s="478"/>
      <c r="GA125" s="478"/>
      <c r="GB125" s="478"/>
      <c r="GC125" s="478"/>
      <c r="GD125" s="478"/>
      <c r="GE125" s="478"/>
      <c r="GF125" s="478"/>
      <c r="GG125" s="478"/>
      <c r="GH125" s="478"/>
      <c r="GI125" s="478"/>
      <c r="GJ125" s="478"/>
      <c r="GK125" s="478"/>
      <c r="GL125" s="478"/>
      <c r="GM125" s="478"/>
      <c r="GN125" s="478"/>
      <c r="GO125" s="478"/>
      <c r="GP125" s="478"/>
      <c r="GQ125" s="478"/>
      <c r="GR125" s="478"/>
      <c r="GS125" s="478"/>
      <c r="GT125" s="478"/>
      <c r="GU125" s="478"/>
      <c r="GV125" s="478"/>
      <c r="GW125" s="478"/>
      <c r="GX125" s="478"/>
      <c r="GY125" s="478"/>
      <c r="GZ125" s="478"/>
      <c r="HA125" s="478"/>
      <c r="HB125" s="478"/>
      <c r="HC125" s="478"/>
      <c r="HD125" s="478"/>
      <c r="HE125" s="478"/>
      <c r="HF125" s="478"/>
      <c r="HG125" s="478"/>
      <c r="HH125" s="478"/>
      <c r="HI125" s="478"/>
      <c r="HJ125" s="478"/>
      <c r="HK125" s="478"/>
    </row>
    <row r="126" spans="1:219" s="492" customFormat="1" ht="12.75" customHeight="1">
      <c r="A126" s="481"/>
      <c r="B126" s="482"/>
      <c r="C126" s="482"/>
      <c r="D126" s="483"/>
      <c r="E126" s="484"/>
      <c r="F126" s="485"/>
      <c r="G126" s="486"/>
      <c r="H126" s="487"/>
      <c r="I126" s="488"/>
      <c r="J126" s="489"/>
      <c r="K126" s="487"/>
      <c r="L126" s="490"/>
      <c r="M126" s="491"/>
      <c r="N126" s="491"/>
      <c r="P126" s="493"/>
      <c r="Q126" s="494"/>
      <c r="R126" s="495"/>
      <c r="S126" s="432"/>
      <c r="T126" s="432"/>
      <c r="U126" s="496"/>
      <c r="V126" s="497"/>
      <c r="W126" s="498"/>
      <c r="X126" s="499"/>
      <c r="Y126" s="500"/>
      <c r="Z126" s="500"/>
      <c r="AA126" s="501"/>
      <c r="AB126" s="501"/>
      <c r="AC126" s="502"/>
      <c r="AD126" s="503"/>
      <c r="AE126" s="504"/>
      <c r="AF126" s="505"/>
      <c r="AG126" s="506"/>
      <c r="AH126" s="507"/>
      <c r="AI126" s="506"/>
      <c r="AJ126" s="506"/>
      <c r="AK126" s="506"/>
      <c r="AL126" s="506"/>
      <c r="AM126" s="506"/>
      <c r="AN126" s="506"/>
      <c r="AO126" s="506"/>
      <c r="AP126" s="506"/>
      <c r="AQ126" s="508"/>
      <c r="AR126" s="509"/>
      <c r="AS126" s="495"/>
      <c r="AT126" s="510"/>
      <c r="AU126" s="510"/>
      <c r="AV126" s="510"/>
      <c r="AW126" s="489"/>
      <c r="AX126" s="489"/>
      <c r="AY126" s="510"/>
      <c r="AZ126" s="510"/>
      <c r="CS126" s="509"/>
      <c r="CT126" s="509"/>
      <c r="CX126" s="432"/>
      <c r="CY126" s="432"/>
      <c r="CZ126" s="432"/>
      <c r="DA126" s="432"/>
      <c r="DB126" s="432"/>
      <c r="DC126" s="432"/>
      <c r="DD126" s="432"/>
      <c r="DE126" s="432"/>
      <c r="DF126" s="432"/>
      <c r="DG126" s="432"/>
      <c r="DH126" s="432"/>
      <c r="DI126" s="432"/>
      <c r="DJ126" s="432"/>
      <c r="DK126" s="432"/>
      <c r="DL126" s="432"/>
      <c r="DM126" s="432"/>
      <c r="DN126" s="432"/>
      <c r="DO126" s="432"/>
      <c r="DP126" s="432"/>
      <c r="DQ126" s="432"/>
      <c r="DR126" s="432"/>
      <c r="DS126" s="432"/>
      <c r="DT126" s="432"/>
      <c r="DU126" s="432"/>
      <c r="DV126" s="432"/>
      <c r="DW126" s="432"/>
      <c r="DX126" s="432"/>
      <c r="DY126" s="432"/>
      <c r="DZ126" s="432"/>
      <c r="EA126" s="485"/>
      <c r="EB126" s="485"/>
      <c r="EC126" s="485"/>
      <c r="ED126" s="485"/>
      <c r="EE126" s="485"/>
      <c r="EF126" s="485"/>
      <c r="EG126" s="485"/>
      <c r="EH126" s="485"/>
      <c r="EI126" s="485"/>
      <c r="EJ126" s="485"/>
      <c r="EK126" s="485"/>
      <c r="EL126" s="485"/>
      <c r="EM126" s="485"/>
      <c r="EN126" s="485"/>
      <c r="EO126" s="485"/>
      <c r="EP126" s="485"/>
      <c r="EQ126" s="485"/>
      <c r="ER126" s="485"/>
      <c r="ES126" s="485"/>
      <c r="ET126" s="485"/>
      <c r="EU126" s="485"/>
      <c r="EV126" s="485"/>
      <c r="EW126" s="485"/>
      <c r="EX126" s="485"/>
      <c r="EY126" s="485"/>
      <c r="EZ126" s="485"/>
      <c r="FA126" s="485"/>
      <c r="FB126" s="485"/>
      <c r="FC126" s="485"/>
      <c r="FD126" s="485"/>
      <c r="FE126" s="485"/>
      <c r="FF126" s="485"/>
      <c r="FG126" s="485"/>
      <c r="FH126" s="485"/>
      <c r="FI126" s="485"/>
      <c r="FJ126" s="485"/>
      <c r="FK126" s="485"/>
      <c r="FL126" s="485"/>
      <c r="FM126" s="485"/>
      <c r="FN126" s="485"/>
      <c r="FO126" s="485"/>
      <c r="FP126" s="485"/>
      <c r="FQ126" s="485"/>
      <c r="FR126" s="485"/>
      <c r="FS126" s="485"/>
      <c r="FT126" s="485"/>
      <c r="FU126" s="485"/>
      <c r="FV126" s="485"/>
      <c r="FW126" s="485"/>
      <c r="FX126" s="485"/>
      <c r="FY126" s="485"/>
      <c r="FZ126" s="485"/>
      <c r="GA126" s="485"/>
      <c r="GB126" s="485"/>
      <c r="GC126" s="485"/>
      <c r="GD126" s="485"/>
      <c r="GE126" s="485"/>
      <c r="GF126" s="485"/>
      <c r="GG126" s="485"/>
      <c r="GH126" s="485"/>
      <c r="GI126" s="485"/>
      <c r="GJ126" s="485"/>
      <c r="GK126" s="485"/>
      <c r="GL126" s="485"/>
      <c r="GM126" s="485"/>
      <c r="GN126" s="485"/>
      <c r="GO126" s="485"/>
      <c r="GP126" s="485"/>
      <c r="GQ126" s="485"/>
      <c r="GR126" s="485"/>
      <c r="GS126" s="485"/>
      <c r="GT126" s="485"/>
      <c r="GU126" s="485"/>
      <c r="GV126" s="485"/>
      <c r="GW126" s="485"/>
      <c r="GX126" s="485"/>
      <c r="GY126" s="485"/>
      <c r="GZ126" s="485"/>
      <c r="HA126" s="485"/>
      <c r="HB126" s="485"/>
      <c r="HC126" s="485"/>
      <c r="HD126" s="485"/>
      <c r="HE126" s="485"/>
      <c r="HF126" s="485"/>
      <c r="HG126" s="485"/>
      <c r="HH126" s="485"/>
      <c r="HI126" s="485"/>
      <c r="HJ126" s="485"/>
      <c r="HK126" s="485"/>
    </row>
    <row r="127" spans="1:219" ht="11.25" customHeight="1" thickBot="1">
      <c r="A127" s="411"/>
      <c r="B127" s="511"/>
      <c r="C127" s="512"/>
      <c r="D127" s="513"/>
      <c r="E127" s="514"/>
      <c r="F127" s="515"/>
      <c r="G127" s="516"/>
      <c r="H127" s="517" t="s">
        <v>210</v>
      </c>
      <c r="I127" s="518"/>
      <c r="J127" s="414"/>
      <c r="K127" s="411"/>
      <c r="L127" s="519"/>
      <c r="M127" s="515"/>
      <c r="N127" s="407"/>
      <c r="O127" s="411"/>
      <c r="P127" s="413"/>
      <c r="Q127" s="520"/>
      <c r="R127" s="521"/>
      <c r="S127" s="515"/>
      <c r="T127" s="515"/>
      <c r="U127" s="522"/>
      <c r="V127" s="523"/>
      <c r="W127" s="524"/>
      <c r="X127" s="525"/>
      <c r="Y127" s="526"/>
      <c r="Z127" s="526"/>
      <c r="AA127" s="410" t="s">
        <v>211</v>
      </c>
      <c r="AB127" s="430" t="s">
        <v>211</v>
      </c>
      <c r="AC127" s="527" t="s">
        <v>211</v>
      </c>
      <c r="AD127" s="528"/>
      <c r="AE127" s="529"/>
      <c r="AF127" s="530"/>
      <c r="AG127" s="531"/>
      <c r="AH127" s="532"/>
      <c r="AI127" s="533"/>
      <c r="AJ127" s="533"/>
      <c r="AK127" s="533"/>
      <c r="AL127" s="534"/>
      <c r="AM127" s="533"/>
      <c r="AN127" s="533"/>
      <c r="AO127" s="533"/>
      <c r="AP127" s="533"/>
      <c r="AQ127" s="535"/>
      <c r="AR127" s="536"/>
      <c r="AS127" s="521"/>
      <c r="AT127" s="537"/>
      <c r="AU127" s="538"/>
      <c r="AV127" s="538"/>
      <c r="AW127" s="414"/>
      <c r="AX127" s="414"/>
      <c r="AY127" s="538"/>
      <c r="AZ127" s="538"/>
      <c r="CR127" s="411"/>
      <c r="CS127" s="511"/>
      <c r="CT127" s="411"/>
      <c r="CU127" s="411"/>
      <c r="CV127" s="411"/>
      <c r="CW127" s="411"/>
      <c r="CX127" s="515"/>
      <c r="CY127" s="515"/>
      <c r="CZ127" s="515"/>
      <c r="DA127" s="515"/>
      <c r="DB127" s="539"/>
      <c r="DC127" s="539"/>
      <c r="DD127" s="539"/>
      <c r="DE127" s="539"/>
      <c r="DF127" s="539"/>
      <c r="DG127" s="539"/>
      <c r="DH127" s="539"/>
      <c r="DI127" s="539"/>
      <c r="DJ127" s="539"/>
      <c r="DK127" s="539"/>
      <c r="DL127" s="539"/>
      <c r="DM127" s="539"/>
      <c r="DN127" s="539"/>
      <c r="DO127" s="539"/>
      <c r="DP127" s="539"/>
      <c r="DQ127" s="539"/>
      <c r="DR127" s="539"/>
      <c r="DS127" s="515"/>
      <c r="DT127" s="515"/>
      <c r="DU127" s="515"/>
      <c r="DV127" s="515"/>
      <c r="DW127" s="515"/>
      <c r="DX127" s="515"/>
      <c r="DY127" s="515"/>
      <c r="DZ127" s="515"/>
      <c r="EA127" s="515"/>
      <c r="EB127" s="515"/>
      <c r="EC127" s="515"/>
      <c r="ED127" s="515"/>
      <c r="EE127" s="515"/>
      <c r="EF127" s="515"/>
      <c r="EG127" s="515"/>
      <c r="EH127" s="515"/>
      <c r="EI127" s="515"/>
      <c r="EJ127" s="515"/>
      <c r="EK127" s="515"/>
      <c r="EL127" s="515"/>
      <c r="EM127" s="515"/>
      <c r="EN127" s="515"/>
      <c r="EO127" s="515"/>
      <c r="EP127" s="515"/>
      <c r="EQ127" s="515"/>
      <c r="ER127" s="515"/>
      <c r="ES127" s="515"/>
      <c r="ET127" s="515"/>
      <c r="EU127" s="515"/>
      <c r="EV127" s="515"/>
      <c r="EW127" s="515"/>
      <c r="EX127" s="515"/>
      <c r="EY127" s="515"/>
      <c r="EZ127" s="515"/>
      <c r="FA127" s="515"/>
      <c r="FB127" s="515"/>
      <c r="FC127" s="515"/>
      <c r="FD127" s="515"/>
      <c r="FE127" s="515"/>
      <c r="FF127" s="515"/>
      <c r="FG127" s="515"/>
      <c r="FH127" s="515"/>
      <c r="FI127" s="515"/>
      <c r="FJ127" s="515"/>
      <c r="FK127" s="515"/>
      <c r="FL127" s="515"/>
      <c r="FM127" s="515"/>
      <c r="FN127" s="515"/>
      <c r="FO127" s="515"/>
      <c r="FP127" s="515"/>
      <c r="FQ127" s="515"/>
      <c r="FR127" s="515"/>
      <c r="FS127" s="515"/>
      <c r="FT127" s="515"/>
      <c r="FU127" s="515"/>
      <c r="FV127" s="515"/>
      <c r="FW127" s="515"/>
      <c r="FX127" s="515"/>
      <c r="FY127" s="515"/>
      <c r="FZ127" s="515"/>
      <c r="GA127" s="515"/>
      <c r="GB127" s="515"/>
      <c r="GC127" s="515"/>
      <c r="GD127" s="515"/>
      <c r="GE127" s="515"/>
      <c r="GF127" s="515"/>
      <c r="GG127" s="515"/>
      <c r="GH127" s="515"/>
      <c r="GI127" s="515"/>
      <c r="GJ127" s="515"/>
      <c r="GK127" s="515"/>
      <c r="GL127" s="515"/>
      <c r="GM127" s="515"/>
      <c r="GN127" s="515"/>
      <c r="GO127" s="515"/>
      <c r="GP127" s="515"/>
      <c r="GQ127" s="515"/>
      <c r="GR127" s="515"/>
      <c r="GS127" s="515"/>
      <c r="GT127" s="515"/>
      <c r="GU127" s="515"/>
      <c r="GV127" s="515"/>
      <c r="GW127" s="515"/>
      <c r="GX127" s="515"/>
      <c r="GY127" s="515"/>
      <c r="GZ127" s="515"/>
      <c r="HA127" s="515"/>
      <c r="HB127" s="515"/>
      <c r="HC127" s="515"/>
      <c r="HD127" s="515"/>
      <c r="HE127" s="515"/>
      <c r="HF127" s="515"/>
      <c r="HG127" s="515"/>
      <c r="HH127" s="515"/>
      <c r="HI127" s="515"/>
      <c r="HJ127" s="515"/>
      <c r="HK127" s="515"/>
    </row>
    <row r="128" spans="1:219" s="562" customFormat="1" ht="11.25">
      <c r="A128" s="476"/>
      <c r="B128" s="476"/>
      <c r="C128" s="540"/>
      <c r="D128" s="541"/>
      <c r="E128" s="478"/>
      <c r="F128" s="478"/>
      <c r="G128" s="466"/>
      <c r="H128" s="476"/>
      <c r="I128" s="172"/>
      <c r="J128" s="476"/>
      <c r="K128" s="7"/>
      <c r="L128" s="7"/>
      <c r="M128" s="171">
        <f>SUM(M15:M127)</f>
        <v>76875</v>
      </c>
      <c r="N128" s="6"/>
      <c r="O128" s="4"/>
      <c r="P128" s="542"/>
      <c r="Q128" s="6"/>
      <c r="R128" s="53"/>
      <c r="S128" s="171">
        <f>SUM(S15:S127)</f>
        <v>12289</v>
      </c>
      <c r="T128" s="171">
        <f>SUM(T15:T127)</f>
        <v>9744</v>
      </c>
      <c r="U128" s="543">
        <f>SUM(U15:U127)</f>
        <v>8568</v>
      </c>
      <c r="V128" s="544"/>
      <c r="W128" s="545"/>
      <c r="X128" s="546"/>
      <c r="Y128" s="547"/>
      <c r="Z128" s="548"/>
      <c r="AA128" s="549">
        <f>SUM(AA15:AA127)</f>
        <v>1302</v>
      </c>
      <c r="AB128" s="550">
        <f>SUM(AB15:AB127)</f>
        <v>217</v>
      </c>
      <c r="AC128" s="551"/>
      <c r="AD128" s="552"/>
      <c r="AE128" s="553"/>
      <c r="AF128" s="554"/>
      <c r="AG128" s="549">
        <f>SUM(AG15:AG127)</f>
        <v>418625.86</v>
      </c>
      <c r="AH128" s="555"/>
      <c r="AI128" s="549">
        <f t="shared" ref="AI128:AN128" si="75">SUM(AI15:AI127)</f>
        <v>209312.93</v>
      </c>
      <c r="AJ128" s="549"/>
      <c r="AK128" s="549">
        <f t="shared" si="75"/>
        <v>418625.86</v>
      </c>
      <c r="AL128" s="549">
        <f t="shared" si="75"/>
        <v>0</v>
      </c>
      <c r="AM128" s="556">
        <f t="shared" si="75"/>
        <v>0</v>
      </c>
      <c r="AN128" s="557">
        <f t="shared" si="75"/>
        <v>627938.79</v>
      </c>
      <c r="AO128" s="558"/>
      <c r="AP128" s="559">
        <f>SUM(AP15:AP127)</f>
        <v>165156.5036712329</v>
      </c>
      <c r="AQ128" s="560">
        <f>SUM(AQ15:AQ127)</f>
        <v>793095.29367123288</v>
      </c>
      <c r="AR128" s="561"/>
      <c r="AT128" s="563">
        <f>SUM(AT15:AT127)</f>
        <v>2894458.4388428573</v>
      </c>
      <c r="AU128" s="563">
        <f>SUM(AU15:AU127)</f>
        <v>4341687.658264285</v>
      </c>
      <c r="AV128" s="160">
        <f>SUM(AV15:AV127)</f>
        <v>911.4</v>
      </c>
      <c r="AY128" s="160"/>
      <c r="AZ128" s="160">
        <f>SUM(AZ15:AZ127)</f>
        <v>683.55</v>
      </c>
      <c r="CX128" s="171">
        <f>SUM(CX15:CX127)</f>
        <v>76875</v>
      </c>
      <c r="CY128" s="171">
        <f>SUM(CY15:CY127)</f>
        <v>11004</v>
      </c>
      <c r="CZ128" s="171">
        <f>SUM(CZ15:CZ127)</f>
        <v>8695</v>
      </c>
      <c r="DA128" s="171"/>
      <c r="DB128" s="171"/>
      <c r="DC128" s="171"/>
      <c r="DD128" s="171"/>
      <c r="DE128" s="171"/>
      <c r="DF128" s="171"/>
      <c r="DG128" s="171"/>
      <c r="DH128" s="171"/>
      <c r="DI128" s="171"/>
      <c r="DJ128" s="171"/>
      <c r="DK128" s="171"/>
      <c r="DL128" s="171"/>
      <c r="DM128" s="171"/>
      <c r="DN128" s="171"/>
      <c r="DO128" s="171"/>
      <c r="DP128" s="171"/>
      <c r="DQ128" s="171"/>
      <c r="DR128" s="171"/>
      <c r="DS128" s="171"/>
      <c r="DT128" s="171"/>
      <c r="DU128" s="171"/>
      <c r="DV128" s="171"/>
      <c r="DW128" s="171"/>
      <c r="DX128" s="171"/>
      <c r="DY128" s="171"/>
      <c r="DZ128" s="171"/>
      <c r="EA128" s="171"/>
      <c r="EB128" s="171"/>
      <c r="EC128" s="171"/>
      <c r="ED128" s="171"/>
      <c r="EE128" s="171"/>
      <c r="EF128" s="171"/>
      <c r="EG128" s="171"/>
      <c r="EH128" s="171"/>
      <c r="EI128" s="171"/>
      <c r="EJ128" s="171"/>
      <c r="EK128" s="171"/>
      <c r="EL128" s="171"/>
      <c r="EM128" s="171"/>
      <c r="EN128" s="171"/>
      <c r="EO128" s="171"/>
      <c r="EP128" s="171"/>
      <c r="EQ128" s="171"/>
      <c r="ER128" s="171"/>
      <c r="ES128" s="171"/>
      <c r="ET128" s="171"/>
      <c r="EU128" s="171"/>
      <c r="EV128" s="171"/>
      <c r="EW128" s="171"/>
      <c r="EX128" s="171"/>
      <c r="EY128" s="171"/>
      <c r="EZ128" s="171"/>
      <c r="FA128" s="171"/>
      <c r="FB128" s="171"/>
      <c r="FC128" s="171"/>
      <c r="FD128" s="171"/>
      <c r="FE128" s="171"/>
      <c r="FF128" s="171"/>
      <c r="FG128" s="171"/>
      <c r="FH128" s="171"/>
      <c r="FI128" s="171"/>
      <c r="FJ128" s="171"/>
      <c r="FK128" s="171"/>
      <c r="FL128" s="171"/>
      <c r="FM128" s="171"/>
      <c r="FN128" s="171"/>
      <c r="FO128" s="171"/>
      <c r="FP128" s="171"/>
      <c r="FQ128" s="171"/>
      <c r="FR128" s="171"/>
      <c r="FS128" s="171"/>
      <c r="FT128" s="171"/>
      <c r="FU128" s="171"/>
      <c r="FV128" s="171"/>
      <c r="FW128" s="171"/>
      <c r="FX128" s="171"/>
      <c r="FY128" s="171"/>
      <c r="FZ128" s="171"/>
      <c r="GA128" s="171"/>
      <c r="GB128" s="171"/>
      <c r="GC128" s="171"/>
      <c r="GD128" s="171"/>
      <c r="GE128" s="171"/>
      <c r="GF128" s="171"/>
      <c r="GG128" s="171"/>
      <c r="GH128" s="171"/>
      <c r="GI128" s="171"/>
      <c r="GJ128" s="171"/>
      <c r="GK128" s="171"/>
      <c r="GL128" s="171"/>
      <c r="GM128" s="171"/>
      <c r="GN128" s="171"/>
      <c r="GO128" s="171"/>
      <c r="GP128" s="171"/>
      <c r="GQ128" s="171"/>
      <c r="GR128" s="171"/>
      <c r="GS128" s="171"/>
      <c r="GT128" s="171"/>
      <c r="GU128" s="171"/>
      <c r="GV128" s="171"/>
      <c r="GW128" s="171"/>
      <c r="GX128" s="171"/>
      <c r="GY128" s="171"/>
      <c r="GZ128" s="171"/>
      <c r="HA128" s="171"/>
      <c r="HB128" s="171"/>
      <c r="HC128" s="171"/>
      <c r="HD128" s="171"/>
      <c r="HE128" s="171"/>
      <c r="HF128" s="171"/>
      <c r="HG128" s="171"/>
      <c r="HH128" s="171"/>
      <c r="HI128" s="171"/>
      <c r="HJ128" s="171"/>
      <c r="HK128" s="171"/>
    </row>
    <row r="129" spans="1:219" s="107" customFormat="1" ht="10.5" customHeight="1" thickBot="1">
      <c r="A129" s="476"/>
      <c r="B129" s="476"/>
      <c r="C129" s="540"/>
      <c r="D129" s="541"/>
      <c r="E129" s="478"/>
      <c r="F129" s="478"/>
      <c r="G129" s="466"/>
      <c r="H129" s="476"/>
      <c r="I129" s="541"/>
      <c r="J129" s="476"/>
      <c r="K129" s="7"/>
      <c r="L129" s="7"/>
      <c r="M129" s="6"/>
      <c r="N129" s="6"/>
      <c r="O129" s="4"/>
      <c r="P129" s="542"/>
      <c r="Q129" s="6"/>
      <c r="R129" s="53"/>
      <c r="S129" s="9"/>
      <c r="T129" s="564"/>
      <c r="U129" s="565"/>
      <c r="V129" s="566"/>
      <c r="W129" s="567"/>
      <c r="X129" s="135"/>
      <c r="Y129" s="135"/>
      <c r="Z129" s="568"/>
      <c r="AA129" s="569"/>
      <c r="AB129" s="569"/>
      <c r="AC129" s="570"/>
      <c r="AD129" s="571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4"/>
      <c r="AQ129" s="572"/>
      <c r="AS129" s="108"/>
      <c r="AT129" s="103"/>
      <c r="AU129" s="139"/>
      <c r="AV129" s="140"/>
      <c r="AY129" s="140"/>
      <c r="AZ129" s="140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</row>
    <row r="130" spans="1:219" ht="42" customHeight="1" thickBot="1">
      <c r="A130" s="476"/>
      <c r="B130" s="476"/>
      <c r="C130" s="540"/>
      <c r="D130" s="541"/>
      <c r="E130" s="478"/>
      <c r="F130" s="478"/>
      <c r="G130" s="466"/>
      <c r="H130" s="466"/>
      <c r="I130" s="541"/>
      <c r="J130" s="541"/>
      <c r="K130" s="541"/>
      <c r="M130" s="6"/>
      <c r="N130" s="6"/>
      <c r="O130" s="4"/>
      <c r="P130" s="542"/>
      <c r="R130" s="53"/>
      <c r="T130" s="564"/>
      <c r="U130" s="564"/>
      <c r="V130" s="573" t="s">
        <v>212</v>
      </c>
      <c r="W130" s="574"/>
      <c r="X130" s="575" t="s">
        <v>213</v>
      </c>
      <c r="Y130" s="576"/>
      <c r="Z130" s="576"/>
      <c r="AA130" s="577" t="s">
        <v>214</v>
      </c>
      <c r="AB130" s="577"/>
      <c r="AC130" s="578"/>
      <c r="AD130" s="579" t="s">
        <v>215</v>
      </c>
      <c r="AE130" s="580"/>
      <c r="AF130" s="581" t="s">
        <v>216</v>
      </c>
      <c r="AG130" s="577"/>
      <c r="AH130" s="577"/>
      <c r="AI130" s="577"/>
      <c r="AJ130" s="577" t="s">
        <v>217</v>
      </c>
      <c r="AK130" s="577"/>
      <c r="AL130" s="577"/>
      <c r="AM130" s="577"/>
      <c r="AN130" s="577"/>
      <c r="AO130" s="577"/>
      <c r="AP130" s="577"/>
      <c r="AQ130" s="578"/>
      <c r="AR130" s="582"/>
      <c r="AS130" s="583"/>
      <c r="AT130" s="584"/>
      <c r="AU130" s="584"/>
      <c r="AV130" s="584"/>
      <c r="AW130" s="584"/>
      <c r="AX130" s="584"/>
      <c r="AY130" s="584"/>
      <c r="AZ130" s="584"/>
      <c r="BA130" s="584"/>
      <c r="BB130" s="584"/>
      <c r="BC130" s="584"/>
      <c r="BD130" s="584"/>
      <c r="BE130" s="584"/>
      <c r="BF130" s="584"/>
      <c r="BG130" s="584"/>
      <c r="BH130" s="584"/>
      <c r="BI130" s="584"/>
      <c r="BJ130" s="584"/>
      <c r="BK130" s="584"/>
      <c r="BL130" s="584"/>
      <c r="BM130" s="584"/>
      <c r="BN130" s="584"/>
      <c r="BO130" s="585"/>
      <c r="DQ130" s="586"/>
      <c r="DR130" s="586"/>
      <c r="DS130" s="586"/>
      <c r="DT130" s="586"/>
      <c r="DU130" s="586"/>
      <c r="DV130" s="586"/>
      <c r="DW130" s="586"/>
      <c r="DX130" s="586"/>
      <c r="DY130" s="586"/>
      <c r="EA130" s="586"/>
      <c r="EB130" s="586"/>
      <c r="EC130" s="586"/>
      <c r="ED130" s="586"/>
      <c r="EE130" s="586"/>
      <c r="EF130" s="586"/>
      <c r="EG130" s="586"/>
      <c r="EH130" s="586"/>
      <c r="EI130" s="586"/>
    </row>
    <row r="131" spans="1:219" ht="43.5" customHeight="1" thickBot="1">
      <c r="A131" s="476"/>
      <c r="B131" s="476"/>
      <c r="C131" s="540"/>
      <c r="D131" s="541"/>
      <c r="E131" s="478"/>
      <c r="F131" s="478"/>
      <c r="G131" s="466"/>
      <c r="H131" s="466"/>
      <c r="I131" s="541"/>
      <c r="J131" s="476"/>
      <c r="K131" s="541"/>
      <c r="M131" s="6"/>
      <c r="N131" s="6"/>
      <c r="O131" s="4"/>
      <c r="P131" s="542"/>
      <c r="R131" s="53"/>
      <c r="S131" s="586"/>
      <c r="T131" s="564"/>
      <c r="U131" s="564"/>
      <c r="V131" s="587" t="s">
        <v>218</v>
      </c>
      <c r="W131" s="588" t="s">
        <v>219</v>
      </c>
      <c r="X131" s="589" t="s">
        <v>220</v>
      </c>
      <c r="Y131" s="590" t="s">
        <v>221</v>
      </c>
      <c r="Z131" s="591" t="s">
        <v>222</v>
      </c>
      <c r="AA131" s="592" t="s">
        <v>223</v>
      </c>
      <c r="AB131" s="593"/>
      <c r="AC131" s="594" t="s">
        <v>224</v>
      </c>
      <c r="AD131" s="595" t="s">
        <v>225</v>
      </c>
      <c r="AE131" s="596"/>
      <c r="AF131" s="591" t="s">
        <v>226</v>
      </c>
      <c r="AG131" s="597" t="s">
        <v>227</v>
      </c>
      <c r="AH131" s="598"/>
      <c r="AI131" s="599" t="s">
        <v>216</v>
      </c>
      <c r="AJ131" s="600"/>
      <c r="AK131" s="601" t="s">
        <v>228</v>
      </c>
      <c r="AL131" s="602"/>
      <c r="AM131" s="602"/>
      <c r="AN131" s="602"/>
      <c r="AO131" s="602"/>
      <c r="AP131" s="602"/>
      <c r="AQ131" s="603"/>
      <c r="BA131" s="604" t="s">
        <v>227</v>
      </c>
      <c r="BB131" s="604"/>
      <c r="BC131" s="604"/>
      <c r="BD131" s="604"/>
      <c r="BE131" s="604" t="s">
        <v>229</v>
      </c>
      <c r="BF131" s="604"/>
      <c r="BG131" s="604"/>
      <c r="BH131" s="605"/>
      <c r="CX131" s="586"/>
      <c r="CY131" s="586"/>
      <c r="CZ131" s="586"/>
      <c r="DA131" s="586"/>
      <c r="DB131" s="586"/>
      <c r="DC131" s="586"/>
      <c r="DD131" s="586"/>
      <c r="DE131" s="586"/>
      <c r="DF131" s="586"/>
      <c r="DG131" s="586"/>
      <c r="DH131" s="586"/>
      <c r="DI131" s="586"/>
      <c r="DJ131" s="586"/>
      <c r="DK131" s="586"/>
      <c r="DL131" s="586"/>
      <c r="DM131" s="586"/>
      <c r="DN131" s="586"/>
      <c r="DO131" s="586"/>
      <c r="DP131" s="586"/>
      <c r="DQ131" s="586"/>
      <c r="DR131" s="586"/>
      <c r="DS131" s="586"/>
      <c r="DT131" s="586"/>
      <c r="DU131" s="586"/>
      <c r="DV131" s="586"/>
      <c r="DW131" s="586"/>
      <c r="DX131" s="586"/>
      <c r="DY131" s="586"/>
      <c r="DZ131" s="586"/>
      <c r="EA131" s="586"/>
      <c r="EB131" s="586"/>
      <c r="EC131" s="586"/>
      <c r="ED131" s="586"/>
      <c r="EE131" s="586"/>
      <c r="EF131" s="586"/>
      <c r="EG131" s="586"/>
      <c r="EH131" s="586"/>
      <c r="EI131" s="586"/>
      <c r="EJ131" s="586"/>
      <c r="EK131" s="586"/>
      <c r="EL131" s="586"/>
      <c r="EM131" s="586"/>
      <c r="EN131" s="586"/>
      <c r="EO131" s="586"/>
      <c r="EP131" s="586"/>
      <c r="EQ131" s="586"/>
      <c r="ER131" s="586"/>
      <c r="ES131" s="586"/>
      <c r="ET131" s="586"/>
      <c r="EU131" s="586"/>
      <c r="EV131" s="586"/>
      <c r="EW131" s="586"/>
      <c r="EX131" s="586"/>
      <c r="EY131" s="586"/>
      <c r="EZ131" s="586"/>
      <c r="FA131" s="586"/>
      <c r="FB131" s="586"/>
      <c r="FC131" s="586"/>
      <c r="FD131" s="586"/>
      <c r="FE131" s="586"/>
      <c r="FF131" s="586"/>
      <c r="FG131" s="586"/>
      <c r="FH131" s="586"/>
      <c r="FI131" s="586"/>
      <c r="FJ131" s="586"/>
      <c r="FK131" s="586"/>
      <c r="FL131" s="586"/>
      <c r="FM131" s="586"/>
      <c r="FN131" s="586"/>
      <c r="FO131" s="586"/>
      <c r="FP131" s="586"/>
      <c r="FQ131" s="586"/>
      <c r="FR131" s="586"/>
      <c r="FS131" s="586"/>
      <c r="FT131" s="586"/>
      <c r="FU131" s="586"/>
      <c r="FV131" s="586"/>
      <c r="FW131" s="586"/>
      <c r="FX131" s="586"/>
      <c r="FY131" s="586"/>
      <c r="FZ131" s="586"/>
      <c r="GA131" s="586"/>
      <c r="GB131" s="586"/>
      <c r="GC131" s="586"/>
      <c r="GD131" s="586"/>
      <c r="GE131" s="586"/>
      <c r="GF131" s="586"/>
      <c r="GG131" s="586"/>
      <c r="GH131" s="586"/>
      <c r="GI131" s="586"/>
      <c r="GJ131" s="586"/>
      <c r="GK131" s="586"/>
      <c r="GL131" s="586"/>
      <c r="GM131" s="586"/>
      <c r="GN131" s="586"/>
      <c r="GO131" s="586"/>
      <c r="GP131" s="586"/>
      <c r="GQ131" s="586"/>
      <c r="GR131" s="586"/>
      <c r="GS131" s="586"/>
      <c r="GT131" s="586"/>
      <c r="GU131" s="586"/>
      <c r="GV131" s="586"/>
      <c r="GW131" s="586"/>
      <c r="GX131" s="586"/>
      <c r="GY131" s="586"/>
      <c r="GZ131" s="586"/>
      <c r="HA131" s="586"/>
      <c r="HB131" s="586"/>
      <c r="HC131" s="586"/>
      <c r="HD131" s="586"/>
      <c r="HE131" s="586"/>
      <c r="HF131" s="586"/>
      <c r="HG131" s="586"/>
      <c r="HH131" s="586"/>
      <c r="HI131" s="586"/>
      <c r="HJ131" s="586"/>
      <c r="HK131" s="586"/>
    </row>
    <row r="132" spans="1:219" ht="62.25" customHeight="1" thickBot="1">
      <c r="A132" s="476"/>
      <c r="B132" s="476"/>
      <c r="C132" s="540"/>
      <c r="D132" s="541"/>
      <c r="E132" s="478"/>
      <c r="F132" s="478"/>
      <c r="G132" s="466"/>
      <c r="H132" s="466"/>
      <c r="I132" s="606"/>
      <c r="J132" s="476"/>
      <c r="K132" s="7"/>
      <c r="M132" s="6"/>
      <c r="N132" s="6"/>
      <c r="O132" s="4"/>
      <c r="P132" s="542"/>
      <c r="R132" s="53"/>
      <c r="S132" s="586"/>
      <c r="T132" s="564"/>
      <c r="U132" s="564"/>
      <c r="V132" s="607" t="s">
        <v>230</v>
      </c>
      <c r="W132" s="608"/>
      <c r="X132" s="608"/>
      <c r="Y132" s="608"/>
      <c r="Z132" s="608"/>
      <c r="AA132" s="609"/>
      <c r="AB132" s="610"/>
      <c r="AC132" s="611">
        <f>356444-31113-203-4044</f>
        <v>321084</v>
      </c>
      <c r="AD132" s="612"/>
      <c r="AE132" s="613"/>
      <c r="AF132" s="613"/>
      <c r="AG132" s="613"/>
      <c r="AH132" s="613"/>
      <c r="AI132" s="613"/>
      <c r="AJ132" s="613"/>
      <c r="AK132" s="614"/>
      <c r="AL132" s="615"/>
      <c r="AM132" s="615"/>
      <c r="AN132" s="615"/>
      <c r="AO132" s="615"/>
      <c r="AP132" s="615"/>
      <c r="AQ132" s="616"/>
      <c r="AS132" s="617"/>
      <c r="AT132" s="617"/>
      <c r="AU132" s="617"/>
      <c r="AV132" s="617"/>
      <c r="AW132" s="617"/>
      <c r="AX132" s="617"/>
      <c r="AY132" s="617"/>
      <c r="AZ132" s="617"/>
      <c r="BA132" s="617"/>
      <c r="BB132" s="617"/>
      <c r="BC132" s="617"/>
      <c r="BD132" s="617"/>
      <c r="BE132" s="617"/>
      <c r="BF132" s="617"/>
      <c r="BG132" s="617"/>
      <c r="BH132" s="618"/>
      <c r="CX132" s="586"/>
      <c r="CY132" s="586"/>
      <c r="CZ132" s="586"/>
      <c r="DA132" s="586"/>
      <c r="DB132" s="586"/>
      <c r="DC132" s="586"/>
      <c r="DD132" s="586"/>
      <c r="DE132" s="586"/>
      <c r="DF132" s="586"/>
      <c r="DG132" s="586"/>
      <c r="DH132" s="586"/>
      <c r="DI132" s="586"/>
      <c r="DJ132" s="586"/>
      <c r="DK132" s="586"/>
      <c r="DL132" s="586"/>
      <c r="DM132" s="586"/>
      <c r="DN132" s="586"/>
      <c r="DO132" s="586"/>
      <c r="DP132" s="586"/>
      <c r="DQ132" s="586"/>
      <c r="DR132" s="586"/>
      <c r="DS132" s="586"/>
      <c r="DT132" s="586"/>
      <c r="DU132" s="586"/>
      <c r="DV132" s="586"/>
      <c r="DW132" s="586"/>
      <c r="DX132" s="586"/>
      <c r="DY132" s="586"/>
      <c r="DZ132" s="586"/>
      <c r="EA132" s="586"/>
      <c r="EB132" s="586"/>
      <c r="EC132" s="586"/>
      <c r="ED132" s="586"/>
      <c r="EE132" s="586"/>
      <c r="EF132" s="586"/>
      <c r="EG132" s="586"/>
      <c r="EH132" s="586"/>
      <c r="EI132" s="586"/>
      <c r="EJ132" s="586"/>
      <c r="EK132" s="586"/>
      <c r="EL132" s="586"/>
      <c r="EM132" s="586"/>
      <c r="EN132" s="586"/>
      <c r="EO132" s="586"/>
      <c r="EP132" s="586"/>
      <c r="EQ132" s="586"/>
      <c r="ER132" s="586"/>
      <c r="ES132" s="586"/>
      <c r="ET132" s="586"/>
      <c r="EU132" s="586"/>
      <c r="EV132" s="586"/>
      <c r="EW132" s="586"/>
      <c r="EX132" s="586"/>
      <c r="EY132" s="586"/>
      <c r="EZ132" s="586"/>
      <c r="FA132" s="586"/>
      <c r="FB132" s="586"/>
      <c r="FC132" s="586"/>
      <c r="FD132" s="586"/>
      <c r="FE132" s="586"/>
      <c r="FF132" s="586"/>
      <c r="FG132" s="586"/>
      <c r="FH132" s="586"/>
      <c r="FI132" s="586"/>
      <c r="FJ132" s="586"/>
      <c r="FK132" s="586"/>
      <c r="FL132" s="586"/>
      <c r="FM132" s="586"/>
      <c r="FN132" s="586"/>
      <c r="FO132" s="586"/>
      <c r="FP132" s="586"/>
      <c r="FQ132" s="586"/>
      <c r="FR132" s="586"/>
      <c r="FS132" s="586"/>
      <c r="FT132" s="586"/>
      <c r="FU132" s="586"/>
      <c r="FV132" s="586"/>
      <c r="FW132" s="586"/>
      <c r="FX132" s="586"/>
      <c r="FY132" s="586"/>
      <c r="FZ132" s="586"/>
      <c r="GA132" s="586"/>
      <c r="GB132" s="586"/>
      <c r="GC132" s="586"/>
      <c r="GD132" s="586"/>
      <c r="GE132" s="586"/>
      <c r="GF132" s="586"/>
      <c r="GG132" s="586"/>
      <c r="GH132" s="586"/>
      <c r="GI132" s="586"/>
      <c r="GJ132" s="586"/>
      <c r="GK132" s="586"/>
      <c r="GL132" s="586"/>
      <c r="GM132" s="586"/>
      <c r="GN132" s="586"/>
      <c r="GO132" s="586"/>
      <c r="GP132" s="586"/>
      <c r="GQ132" s="586"/>
      <c r="GR132" s="586"/>
      <c r="GS132" s="586"/>
      <c r="GT132" s="586"/>
      <c r="GU132" s="586"/>
      <c r="GV132" s="586"/>
      <c r="GW132" s="586"/>
      <c r="GX132" s="586"/>
      <c r="GY132" s="586"/>
      <c r="GZ132" s="586"/>
      <c r="HA132" s="586"/>
      <c r="HB132" s="586"/>
      <c r="HC132" s="586"/>
      <c r="HD132" s="586"/>
      <c r="HE132" s="586"/>
      <c r="HF132" s="586"/>
      <c r="HG132" s="586"/>
      <c r="HH132" s="586"/>
      <c r="HI132" s="586"/>
      <c r="HJ132" s="586"/>
      <c r="HK132" s="586"/>
    </row>
    <row r="133" spans="1:219" ht="69" customHeight="1">
      <c r="A133" s="476"/>
      <c r="B133" s="476"/>
      <c r="C133" s="540"/>
      <c r="D133" s="541"/>
      <c r="E133" s="478"/>
      <c r="F133" s="478"/>
      <c r="G133" s="466"/>
      <c r="H133" s="619"/>
      <c r="I133" s="606"/>
      <c r="J133" s="476"/>
      <c r="K133" s="7"/>
      <c r="M133" s="6"/>
      <c r="N133" s="6"/>
      <c r="O133" s="4"/>
      <c r="P133" s="542"/>
      <c r="R133" s="53"/>
      <c r="S133" s="586"/>
      <c r="T133" s="564"/>
      <c r="U133" s="564"/>
      <c r="V133" s="601" t="s">
        <v>231</v>
      </c>
      <c r="W133" s="602"/>
      <c r="X133" s="602"/>
      <c r="Y133" s="602"/>
      <c r="Z133" s="602"/>
      <c r="AA133" s="620" t="s">
        <v>232</v>
      </c>
      <c r="AB133" s="620"/>
      <c r="AC133" s="620"/>
      <c r="AD133" s="620"/>
      <c r="AE133" s="621" t="s">
        <v>233</v>
      </c>
      <c r="AF133" s="622"/>
      <c r="AG133" s="622"/>
      <c r="AH133" s="622"/>
      <c r="AI133" s="622"/>
      <c r="AJ133" s="623"/>
      <c r="AK133" s="624" t="s">
        <v>234</v>
      </c>
      <c r="AL133" s="624"/>
      <c r="AM133" s="624"/>
      <c r="AN133" s="624"/>
      <c r="AO133" s="624"/>
      <c r="AP133" s="624"/>
      <c r="AQ133" s="625"/>
      <c r="AS133" s="626"/>
      <c r="AT133" s="626"/>
      <c r="AU133" s="626"/>
      <c r="AV133" s="626"/>
      <c r="AW133" s="626"/>
      <c r="AX133" s="626"/>
      <c r="AY133" s="626"/>
      <c r="AZ133" s="626"/>
      <c r="BA133" s="626"/>
      <c r="BB133" s="626"/>
      <c r="BC133" s="626"/>
      <c r="BD133" s="626"/>
      <c r="BE133" s="626"/>
      <c r="BF133" s="626"/>
      <c r="BG133" s="626"/>
      <c r="BH133" s="627"/>
      <c r="CX133" s="586"/>
      <c r="CY133" s="586"/>
      <c r="CZ133" s="586"/>
      <c r="DA133" s="586"/>
      <c r="DB133" s="586"/>
      <c r="DC133" s="586"/>
      <c r="DD133" s="586"/>
      <c r="DE133" s="586"/>
      <c r="DF133" s="586"/>
      <c r="DG133" s="586"/>
      <c r="DH133" s="586"/>
      <c r="DI133" s="586"/>
      <c r="DJ133" s="586"/>
      <c r="DK133" s="586"/>
      <c r="DL133" s="586"/>
      <c r="DM133" s="586"/>
      <c r="DN133" s="586"/>
      <c r="DO133" s="586"/>
      <c r="DP133" s="586"/>
      <c r="DQ133" s="586"/>
      <c r="DR133" s="586"/>
      <c r="DS133" s="586"/>
      <c r="DT133" s="586"/>
      <c r="DU133" s="586"/>
      <c r="DV133" s="586"/>
      <c r="DW133" s="586"/>
      <c r="DX133" s="586"/>
      <c r="DY133" s="586"/>
      <c r="DZ133" s="586"/>
      <c r="EA133" s="586"/>
      <c r="EB133" s="586"/>
      <c r="EC133" s="586"/>
      <c r="ED133" s="586"/>
      <c r="EE133" s="586"/>
      <c r="EF133" s="586"/>
      <c r="EG133" s="586"/>
      <c r="EH133" s="586"/>
      <c r="EI133" s="586"/>
      <c r="EJ133" s="586"/>
      <c r="EK133" s="586"/>
      <c r="EL133" s="586"/>
      <c r="EM133" s="586"/>
      <c r="EN133" s="586"/>
      <c r="EO133" s="586"/>
      <c r="EP133" s="586"/>
      <c r="EQ133" s="586"/>
      <c r="ER133" s="586"/>
      <c r="ES133" s="586"/>
      <c r="ET133" s="586"/>
      <c r="EU133" s="586"/>
      <c r="EV133" s="586"/>
      <c r="EW133" s="586"/>
      <c r="EX133" s="586"/>
      <c r="EY133" s="586"/>
      <c r="EZ133" s="586"/>
      <c r="FA133" s="586"/>
      <c r="FB133" s="586"/>
      <c r="FC133" s="586"/>
      <c r="FD133" s="586"/>
      <c r="FE133" s="586"/>
      <c r="FF133" s="586"/>
      <c r="FG133" s="586"/>
      <c r="FH133" s="586"/>
      <c r="FI133" s="586"/>
      <c r="FJ133" s="586"/>
      <c r="FK133" s="586"/>
      <c r="FL133" s="586"/>
      <c r="FM133" s="586"/>
      <c r="FN133" s="586"/>
      <c r="FO133" s="586"/>
      <c r="FP133" s="586"/>
      <c r="FQ133" s="586"/>
      <c r="FR133" s="586"/>
      <c r="FS133" s="586"/>
      <c r="FT133" s="586"/>
      <c r="FU133" s="586"/>
      <c r="FV133" s="586"/>
      <c r="FW133" s="586"/>
      <c r="FX133" s="586"/>
      <c r="FY133" s="586"/>
      <c r="FZ133" s="586"/>
      <c r="GA133" s="586"/>
      <c r="GB133" s="586"/>
      <c r="GC133" s="586"/>
      <c r="GD133" s="586"/>
      <c r="GE133" s="586"/>
      <c r="GF133" s="586"/>
      <c r="GG133" s="586"/>
      <c r="GH133" s="586"/>
      <c r="GI133" s="586"/>
      <c r="GJ133" s="586"/>
      <c r="GK133" s="586"/>
      <c r="GL133" s="586"/>
      <c r="GM133" s="586"/>
      <c r="GN133" s="586"/>
      <c r="GO133" s="586"/>
      <c r="GP133" s="586"/>
      <c r="GQ133" s="586"/>
      <c r="GR133" s="586"/>
      <c r="GS133" s="586"/>
      <c r="GT133" s="586"/>
      <c r="GU133" s="586"/>
      <c r="GV133" s="586"/>
      <c r="GW133" s="586"/>
      <c r="GX133" s="586"/>
      <c r="GY133" s="586"/>
      <c r="GZ133" s="586"/>
      <c r="HA133" s="586"/>
      <c r="HB133" s="586"/>
      <c r="HC133" s="586"/>
      <c r="HD133" s="586"/>
      <c r="HE133" s="586"/>
      <c r="HF133" s="586"/>
      <c r="HG133" s="586"/>
      <c r="HH133" s="586"/>
      <c r="HI133" s="586"/>
      <c r="HJ133" s="586"/>
      <c r="HK133" s="586"/>
    </row>
    <row r="134" spans="1:219" ht="9.9499999999999993" customHeight="1">
      <c r="A134" s="476"/>
      <c r="B134" s="476"/>
      <c r="C134" s="540"/>
      <c r="D134" s="541"/>
      <c r="E134" s="478"/>
      <c r="F134" s="478"/>
      <c r="G134" s="466"/>
      <c r="H134" s="619"/>
      <c r="I134" s="606"/>
      <c r="J134" s="476"/>
      <c r="K134" s="7"/>
      <c r="M134" s="6"/>
      <c r="N134" s="6"/>
      <c r="O134" s="4"/>
      <c r="P134" s="542"/>
      <c r="R134" s="53"/>
      <c r="S134" s="586"/>
      <c r="T134" s="564"/>
      <c r="U134" s="564"/>
      <c r="V134" s="628"/>
      <c r="W134" s="629"/>
      <c r="X134" s="629"/>
      <c r="Y134" s="629"/>
      <c r="Z134" s="629"/>
      <c r="AA134" s="630"/>
      <c r="AB134" s="630"/>
      <c r="AC134" s="630"/>
      <c r="AD134" s="630"/>
      <c r="AE134" s="631" t="s">
        <v>235</v>
      </c>
      <c r="AF134" s="632" t="s">
        <v>236</v>
      </c>
      <c r="AG134" s="633"/>
      <c r="AH134" s="632" t="s">
        <v>237</v>
      </c>
      <c r="AI134" s="634" t="s">
        <v>238</v>
      </c>
      <c r="AJ134" s="635" t="s">
        <v>61</v>
      </c>
      <c r="AK134" s="636"/>
      <c r="AL134" s="636"/>
      <c r="AM134" s="636"/>
      <c r="AN134" s="636"/>
      <c r="AO134" s="636"/>
      <c r="AP134" s="636"/>
      <c r="AQ134" s="637"/>
      <c r="AS134" s="638"/>
      <c r="AT134" s="638"/>
      <c r="AU134" s="638"/>
      <c r="AV134" s="638"/>
      <c r="AW134" s="638"/>
      <c r="AX134" s="638"/>
      <c r="AY134" s="638"/>
      <c r="AZ134" s="638"/>
      <c r="BA134" s="638"/>
      <c r="BB134" s="638"/>
      <c r="BC134" s="638"/>
      <c r="BD134" s="638"/>
      <c r="BE134" s="638"/>
      <c r="BF134" s="638"/>
      <c r="BG134" s="638"/>
      <c r="BH134" s="639"/>
      <c r="CX134" s="586"/>
      <c r="CY134" s="586"/>
      <c r="CZ134" s="586"/>
      <c r="DA134" s="586"/>
      <c r="DB134" s="586"/>
      <c r="DC134" s="586"/>
      <c r="DD134" s="586"/>
      <c r="DE134" s="586"/>
      <c r="DF134" s="586"/>
      <c r="DG134" s="586"/>
      <c r="DH134" s="586"/>
      <c r="DI134" s="586"/>
      <c r="DJ134" s="586"/>
      <c r="DK134" s="586"/>
      <c r="DL134" s="586"/>
      <c r="DM134" s="586"/>
      <c r="DN134" s="586"/>
      <c r="DO134" s="586"/>
      <c r="DP134" s="586"/>
      <c r="DQ134" s="586"/>
      <c r="DR134" s="586"/>
      <c r="DS134" s="586"/>
      <c r="DT134" s="586"/>
      <c r="DU134" s="586"/>
      <c r="DV134" s="586"/>
      <c r="DW134" s="586"/>
      <c r="DX134" s="586"/>
      <c r="DY134" s="586"/>
      <c r="DZ134" s="586"/>
      <c r="EA134" s="586"/>
      <c r="EB134" s="586"/>
      <c r="EC134" s="586"/>
      <c r="ED134" s="586"/>
      <c r="EE134" s="586"/>
      <c r="EF134" s="586"/>
      <c r="EG134" s="586"/>
      <c r="EH134" s="586"/>
      <c r="EI134" s="586"/>
      <c r="EJ134" s="586"/>
      <c r="EK134" s="586"/>
      <c r="EL134" s="586"/>
      <c r="EM134" s="586"/>
      <c r="EN134" s="586"/>
      <c r="EO134" s="586"/>
      <c r="EP134" s="586"/>
      <c r="EQ134" s="586"/>
      <c r="ER134" s="586"/>
      <c r="ES134" s="586"/>
      <c r="ET134" s="586"/>
      <c r="EU134" s="586"/>
      <c r="EV134" s="586"/>
      <c r="EW134" s="586"/>
      <c r="EX134" s="586"/>
      <c r="EY134" s="586"/>
      <c r="EZ134" s="586"/>
      <c r="FA134" s="586"/>
      <c r="FB134" s="586"/>
      <c r="FC134" s="586"/>
      <c r="FD134" s="586"/>
      <c r="FE134" s="586"/>
      <c r="FF134" s="586"/>
      <c r="FG134" s="586"/>
      <c r="FH134" s="586"/>
      <c r="FI134" s="586"/>
      <c r="FJ134" s="586"/>
      <c r="FK134" s="586"/>
      <c r="FL134" s="586"/>
      <c r="FM134" s="586"/>
      <c r="FN134" s="586"/>
      <c r="FO134" s="586"/>
      <c r="FP134" s="586"/>
      <c r="FQ134" s="586"/>
      <c r="FR134" s="586"/>
      <c r="FS134" s="586"/>
      <c r="FT134" s="586"/>
      <c r="FU134" s="586"/>
      <c r="FV134" s="586"/>
      <c r="FW134" s="586"/>
      <c r="FX134" s="586"/>
      <c r="FY134" s="586"/>
      <c r="FZ134" s="586"/>
      <c r="GA134" s="586"/>
      <c r="GB134" s="586"/>
      <c r="GC134" s="586"/>
      <c r="GD134" s="586"/>
      <c r="GE134" s="586"/>
      <c r="GF134" s="586"/>
      <c r="GG134" s="586"/>
      <c r="GH134" s="586"/>
      <c r="GI134" s="586"/>
      <c r="GJ134" s="586"/>
      <c r="GK134" s="586"/>
      <c r="GL134" s="586"/>
      <c r="GM134" s="586"/>
      <c r="GN134" s="586"/>
      <c r="GO134" s="586"/>
      <c r="GP134" s="586"/>
      <c r="GQ134" s="586"/>
      <c r="GR134" s="586"/>
      <c r="GS134" s="586"/>
      <c r="GT134" s="586"/>
      <c r="GU134" s="586"/>
      <c r="GV134" s="586"/>
      <c r="GW134" s="586"/>
      <c r="GX134" s="586"/>
      <c r="GY134" s="586"/>
      <c r="GZ134" s="586"/>
      <c r="HA134" s="586"/>
      <c r="HB134" s="586"/>
      <c r="HC134" s="586"/>
      <c r="HD134" s="586"/>
      <c r="HE134" s="586"/>
      <c r="HF134" s="586"/>
      <c r="HG134" s="586"/>
      <c r="HH134" s="586"/>
      <c r="HI134" s="586"/>
      <c r="HJ134" s="586"/>
      <c r="HK134" s="586"/>
    </row>
    <row r="135" spans="1:219" ht="9.9499999999999993" customHeight="1">
      <c r="A135" s="476"/>
      <c r="B135" s="476"/>
      <c r="C135" s="540"/>
      <c r="D135" s="541"/>
      <c r="E135" s="478"/>
      <c r="F135" s="478"/>
      <c r="G135" s="466"/>
      <c r="H135" s="619"/>
      <c r="I135" s="606"/>
      <c r="J135" s="476"/>
      <c r="K135" s="7"/>
      <c r="M135" s="6"/>
      <c r="N135" s="6"/>
      <c r="O135" s="4"/>
      <c r="P135" s="542"/>
      <c r="R135" s="53"/>
      <c r="S135" s="586"/>
      <c r="T135" s="564"/>
      <c r="U135" s="564"/>
      <c r="V135" s="628"/>
      <c r="W135" s="629"/>
      <c r="X135" s="629"/>
      <c r="Y135" s="629"/>
      <c r="Z135" s="629"/>
      <c r="AA135" s="630"/>
      <c r="AB135" s="630"/>
      <c r="AC135" s="630"/>
      <c r="AD135" s="630"/>
      <c r="AE135" s="631">
        <v>1</v>
      </c>
      <c r="AF135" s="640" t="s">
        <v>239</v>
      </c>
      <c r="AG135" s="640"/>
      <c r="AH135" s="641">
        <f>AP128</f>
        <v>165156.5036712329</v>
      </c>
      <c r="AI135" s="642">
        <f>AN128</f>
        <v>627938.79</v>
      </c>
      <c r="AJ135" s="643">
        <f>AH135+AI135</f>
        <v>793095.29367123288</v>
      </c>
      <c r="AK135" s="636"/>
      <c r="AL135" s="636"/>
      <c r="AM135" s="636"/>
      <c r="AN135" s="636"/>
      <c r="AO135" s="636"/>
      <c r="AP135" s="636"/>
      <c r="AQ135" s="637"/>
      <c r="AS135" s="638"/>
      <c r="AT135" s="638"/>
      <c r="AU135" s="638"/>
      <c r="AV135" s="638"/>
      <c r="AW135" s="638"/>
      <c r="AX135" s="638"/>
      <c r="AY135" s="638"/>
      <c r="AZ135" s="638"/>
      <c r="BA135" s="638"/>
      <c r="BB135" s="638"/>
      <c r="BC135" s="638"/>
      <c r="BD135" s="638"/>
      <c r="BE135" s="638"/>
      <c r="BF135" s="638"/>
      <c r="BG135" s="638"/>
      <c r="BH135" s="639"/>
      <c r="CX135" s="586"/>
      <c r="CY135" s="586"/>
      <c r="CZ135" s="586"/>
      <c r="DA135" s="586"/>
      <c r="DB135" s="586"/>
      <c r="DC135" s="586"/>
      <c r="DD135" s="586"/>
      <c r="DE135" s="586"/>
      <c r="DF135" s="586"/>
      <c r="DG135" s="586"/>
      <c r="DH135" s="586"/>
      <c r="DI135" s="586"/>
      <c r="DJ135" s="586"/>
      <c r="DK135" s="586"/>
      <c r="DL135" s="586"/>
      <c r="DM135" s="586"/>
      <c r="DN135" s="586"/>
      <c r="DO135" s="586"/>
      <c r="DP135" s="586"/>
      <c r="DQ135" s="586"/>
      <c r="DR135" s="586"/>
      <c r="DS135" s="586"/>
      <c r="DT135" s="586"/>
      <c r="DU135" s="586"/>
      <c r="DV135" s="586"/>
      <c r="DW135" s="586"/>
      <c r="DX135" s="586"/>
      <c r="DY135" s="586"/>
      <c r="DZ135" s="586"/>
      <c r="EA135" s="586"/>
      <c r="EB135" s="586"/>
      <c r="EC135" s="586"/>
      <c r="ED135" s="586"/>
      <c r="EE135" s="586"/>
      <c r="EF135" s="586"/>
      <c r="EG135" s="586"/>
      <c r="EH135" s="586"/>
      <c r="EI135" s="586"/>
      <c r="EJ135" s="586"/>
      <c r="EK135" s="586"/>
      <c r="EL135" s="586"/>
      <c r="EM135" s="586"/>
      <c r="EN135" s="586"/>
      <c r="EO135" s="586"/>
      <c r="EP135" s="586"/>
      <c r="EQ135" s="586"/>
      <c r="ER135" s="586"/>
      <c r="ES135" s="586"/>
      <c r="ET135" s="586"/>
      <c r="EU135" s="586"/>
      <c r="EV135" s="586"/>
      <c r="EW135" s="586"/>
      <c r="EX135" s="586"/>
      <c r="EY135" s="586"/>
      <c r="EZ135" s="586"/>
      <c r="FA135" s="586"/>
      <c r="FB135" s="586"/>
      <c r="FC135" s="586"/>
      <c r="FD135" s="586"/>
      <c r="FE135" s="586"/>
      <c r="FF135" s="586"/>
      <c r="FG135" s="586"/>
      <c r="FH135" s="586"/>
      <c r="FI135" s="586"/>
      <c r="FJ135" s="586"/>
      <c r="FK135" s="586"/>
      <c r="FL135" s="586"/>
      <c r="FM135" s="586"/>
      <c r="FN135" s="586"/>
      <c r="FO135" s="586"/>
      <c r="FP135" s="586"/>
      <c r="FQ135" s="586"/>
      <c r="FR135" s="586"/>
      <c r="FS135" s="586"/>
      <c r="FT135" s="586"/>
      <c r="FU135" s="586"/>
      <c r="FV135" s="586"/>
      <c r="FW135" s="586"/>
      <c r="FX135" s="586"/>
      <c r="FY135" s="586"/>
      <c r="FZ135" s="586"/>
      <c r="GA135" s="586"/>
      <c r="GB135" s="586"/>
      <c r="GC135" s="586"/>
      <c r="GD135" s="586"/>
      <c r="GE135" s="586"/>
      <c r="GF135" s="586"/>
      <c r="GG135" s="586"/>
      <c r="GH135" s="586"/>
      <c r="GI135" s="586"/>
      <c r="GJ135" s="586"/>
      <c r="GK135" s="586"/>
      <c r="GL135" s="586"/>
      <c r="GM135" s="586"/>
      <c r="GN135" s="586"/>
      <c r="GO135" s="586"/>
      <c r="GP135" s="586"/>
      <c r="GQ135" s="586"/>
      <c r="GR135" s="586"/>
      <c r="GS135" s="586"/>
      <c r="GT135" s="586"/>
      <c r="GU135" s="586"/>
      <c r="GV135" s="586"/>
      <c r="GW135" s="586"/>
      <c r="GX135" s="586"/>
      <c r="GY135" s="586"/>
      <c r="GZ135" s="586"/>
      <c r="HA135" s="586"/>
      <c r="HB135" s="586"/>
      <c r="HC135" s="586"/>
      <c r="HD135" s="586"/>
      <c r="HE135" s="586"/>
      <c r="HF135" s="586"/>
      <c r="HG135" s="586"/>
      <c r="HH135" s="586"/>
      <c r="HI135" s="586"/>
      <c r="HJ135" s="586"/>
      <c r="HK135" s="586"/>
    </row>
    <row r="136" spans="1:219" ht="9.9499999999999993" customHeight="1">
      <c r="A136" s="476"/>
      <c r="B136" s="476"/>
      <c r="C136" s="540"/>
      <c r="D136" s="541"/>
      <c r="E136" s="478"/>
      <c r="F136" s="478"/>
      <c r="G136" s="466"/>
      <c r="H136" s="619"/>
      <c r="I136" s="606"/>
      <c r="J136" s="476"/>
      <c r="K136" s="7"/>
      <c r="M136" s="6"/>
      <c r="N136" s="6"/>
      <c r="O136" s="4"/>
      <c r="P136" s="542"/>
      <c r="R136" s="53"/>
      <c r="S136" s="586"/>
      <c r="T136" s="564"/>
      <c r="U136" s="564"/>
      <c r="V136" s="628"/>
      <c r="W136" s="629"/>
      <c r="X136" s="629"/>
      <c r="Y136" s="629"/>
      <c r="Z136" s="629"/>
      <c r="AA136" s="630"/>
      <c r="AB136" s="630"/>
      <c r="AC136" s="630"/>
      <c r="AD136" s="630"/>
      <c r="AE136" s="631"/>
      <c r="AF136" s="644"/>
      <c r="AG136" s="632"/>
      <c r="AH136" s="645"/>
      <c r="AI136" s="642"/>
      <c r="AJ136" s="643"/>
      <c r="AK136" s="636"/>
      <c r="AL136" s="636"/>
      <c r="AM136" s="636"/>
      <c r="AN136" s="636"/>
      <c r="AO136" s="636"/>
      <c r="AP136" s="636"/>
      <c r="AQ136" s="637"/>
      <c r="AS136" s="638"/>
      <c r="AT136" s="638"/>
      <c r="AU136" s="638"/>
      <c r="AV136" s="638"/>
      <c r="AW136" s="638"/>
      <c r="AX136" s="638"/>
      <c r="AY136" s="638"/>
      <c r="AZ136" s="638"/>
      <c r="BA136" s="638"/>
      <c r="BB136" s="638"/>
      <c r="BC136" s="638"/>
      <c r="BD136" s="638"/>
      <c r="BE136" s="638"/>
      <c r="BF136" s="638"/>
      <c r="BG136" s="638"/>
      <c r="BH136" s="639"/>
      <c r="CX136" s="586"/>
      <c r="CY136" s="586"/>
      <c r="CZ136" s="586"/>
      <c r="DA136" s="586"/>
      <c r="DB136" s="586"/>
      <c r="DC136" s="586"/>
      <c r="DD136" s="586"/>
      <c r="DE136" s="586"/>
      <c r="DF136" s="586"/>
      <c r="DG136" s="586"/>
      <c r="DH136" s="586"/>
      <c r="DI136" s="586"/>
      <c r="DJ136" s="586"/>
      <c r="DK136" s="586"/>
      <c r="DL136" s="586"/>
      <c r="DM136" s="586"/>
      <c r="DN136" s="586"/>
      <c r="DO136" s="586"/>
      <c r="DP136" s="586"/>
      <c r="DQ136" s="586"/>
      <c r="DR136" s="586"/>
      <c r="DS136" s="586"/>
      <c r="DT136" s="586"/>
      <c r="DU136" s="586"/>
      <c r="DV136" s="586"/>
      <c r="DW136" s="586"/>
      <c r="DX136" s="586"/>
      <c r="DY136" s="586"/>
      <c r="DZ136" s="586"/>
      <c r="EA136" s="586"/>
      <c r="EB136" s="586"/>
      <c r="EC136" s="586"/>
      <c r="ED136" s="586"/>
      <c r="EE136" s="586"/>
      <c r="EF136" s="586"/>
      <c r="EG136" s="586"/>
      <c r="EH136" s="586"/>
      <c r="EI136" s="586"/>
      <c r="EJ136" s="586"/>
      <c r="EK136" s="586"/>
      <c r="EL136" s="586"/>
      <c r="EM136" s="586"/>
      <c r="EN136" s="586"/>
      <c r="EO136" s="586"/>
      <c r="EP136" s="586"/>
      <c r="EQ136" s="586"/>
      <c r="ER136" s="586"/>
      <c r="ES136" s="586"/>
      <c r="ET136" s="586"/>
      <c r="EU136" s="586"/>
      <c r="EV136" s="586"/>
      <c r="EW136" s="586"/>
      <c r="EX136" s="586"/>
      <c r="EY136" s="586"/>
      <c r="EZ136" s="586"/>
      <c r="FA136" s="586"/>
      <c r="FB136" s="586"/>
      <c r="FC136" s="586"/>
      <c r="FD136" s="586"/>
      <c r="FE136" s="586"/>
      <c r="FF136" s="586"/>
      <c r="FG136" s="586"/>
      <c r="FH136" s="586"/>
      <c r="FI136" s="586"/>
      <c r="FJ136" s="586"/>
      <c r="FK136" s="586"/>
      <c r="FL136" s="586"/>
      <c r="FM136" s="586"/>
      <c r="FN136" s="586"/>
      <c r="FO136" s="586"/>
      <c r="FP136" s="586"/>
      <c r="FQ136" s="586"/>
      <c r="FR136" s="586"/>
      <c r="FS136" s="586"/>
      <c r="FT136" s="586"/>
      <c r="FU136" s="586"/>
      <c r="FV136" s="586"/>
      <c r="FW136" s="586"/>
      <c r="FX136" s="586"/>
      <c r="FY136" s="586"/>
      <c r="FZ136" s="586"/>
      <c r="GA136" s="586"/>
      <c r="GB136" s="586"/>
      <c r="GC136" s="586"/>
      <c r="GD136" s="586"/>
      <c r="GE136" s="586"/>
      <c r="GF136" s="586"/>
      <c r="GG136" s="586"/>
      <c r="GH136" s="586"/>
      <c r="GI136" s="586"/>
      <c r="GJ136" s="586"/>
      <c r="GK136" s="586"/>
      <c r="GL136" s="586"/>
      <c r="GM136" s="586"/>
      <c r="GN136" s="586"/>
      <c r="GO136" s="586"/>
      <c r="GP136" s="586"/>
      <c r="GQ136" s="586"/>
      <c r="GR136" s="586"/>
      <c r="GS136" s="586"/>
      <c r="GT136" s="586"/>
      <c r="GU136" s="586"/>
      <c r="GV136" s="586"/>
      <c r="GW136" s="586"/>
      <c r="GX136" s="586"/>
      <c r="GY136" s="586"/>
      <c r="GZ136" s="586"/>
      <c r="HA136" s="586"/>
      <c r="HB136" s="586"/>
      <c r="HC136" s="586"/>
      <c r="HD136" s="586"/>
      <c r="HE136" s="586"/>
      <c r="HF136" s="586"/>
      <c r="HG136" s="586"/>
      <c r="HH136" s="586"/>
      <c r="HI136" s="586"/>
      <c r="HJ136" s="586"/>
      <c r="HK136" s="586"/>
    </row>
    <row r="137" spans="1:219" ht="9.9499999999999993" customHeight="1">
      <c r="A137" s="476"/>
      <c r="B137" s="476"/>
      <c r="C137" s="540"/>
      <c r="D137" s="541"/>
      <c r="E137" s="478"/>
      <c r="F137" s="478"/>
      <c r="G137" s="466"/>
      <c r="H137" s="619"/>
      <c r="I137" s="606"/>
      <c r="J137" s="476"/>
      <c r="K137" s="7"/>
      <c r="M137" s="6"/>
      <c r="N137" s="6"/>
      <c r="O137" s="4"/>
      <c r="P137" s="542"/>
      <c r="R137" s="53"/>
      <c r="S137" s="586"/>
      <c r="T137" s="564"/>
      <c r="U137" s="564"/>
      <c r="V137" s="628"/>
      <c r="W137" s="629"/>
      <c r="X137" s="629"/>
      <c r="Y137" s="629"/>
      <c r="Z137" s="629"/>
      <c r="AA137" s="630"/>
      <c r="AB137" s="630"/>
      <c r="AC137" s="630"/>
      <c r="AD137" s="630"/>
      <c r="AE137" s="646"/>
      <c r="AF137" s="647"/>
      <c r="AG137" s="647"/>
      <c r="AH137" s="647"/>
      <c r="AI137" s="642"/>
      <c r="AJ137" s="643"/>
      <c r="AK137" s="636"/>
      <c r="AL137" s="636"/>
      <c r="AM137" s="636"/>
      <c r="AN137" s="636"/>
      <c r="AO137" s="636"/>
      <c r="AP137" s="636"/>
      <c r="AQ137" s="637"/>
      <c r="AS137" s="638"/>
      <c r="AT137" s="638"/>
      <c r="AU137" s="638"/>
      <c r="AV137" s="638"/>
      <c r="AW137" s="638"/>
      <c r="AX137" s="638"/>
      <c r="AY137" s="638"/>
      <c r="AZ137" s="638"/>
      <c r="BA137" s="638"/>
      <c r="BB137" s="638"/>
      <c r="BC137" s="638"/>
      <c r="BD137" s="638"/>
      <c r="BE137" s="638"/>
      <c r="BF137" s="638"/>
      <c r="BG137" s="638"/>
      <c r="BH137" s="639"/>
      <c r="CX137" s="586"/>
      <c r="CY137" s="586"/>
      <c r="CZ137" s="586"/>
      <c r="DA137" s="586"/>
      <c r="DB137" s="586"/>
      <c r="DC137" s="586"/>
      <c r="DD137" s="586"/>
      <c r="DE137" s="586"/>
      <c r="DF137" s="586"/>
      <c r="DG137" s="586"/>
      <c r="DH137" s="586"/>
      <c r="DI137" s="586"/>
      <c r="DJ137" s="586"/>
      <c r="DK137" s="586"/>
      <c r="DL137" s="586"/>
      <c r="DM137" s="586"/>
      <c r="DN137" s="586"/>
      <c r="DO137" s="586"/>
      <c r="DP137" s="586"/>
      <c r="DQ137" s="586"/>
      <c r="DR137" s="586"/>
      <c r="DS137" s="586"/>
      <c r="DT137" s="586"/>
      <c r="DU137" s="586"/>
      <c r="DV137" s="586"/>
      <c r="DW137" s="586"/>
      <c r="DX137" s="586"/>
      <c r="DY137" s="586"/>
      <c r="DZ137" s="586"/>
      <c r="EA137" s="586"/>
      <c r="EB137" s="586"/>
      <c r="EC137" s="586"/>
      <c r="ED137" s="586"/>
      <c r="EE137" s="586"/>
      <c r="EF137" s="586"/>
      <c r="EG137" s="586"/>
      <c r="EH137" s="586"/>
      <c r="EI137" s="586"/>
      <c r="EJ137" s="586"/>
      <c r="EK137" s="586"/>
      <c r="EL137" s="586"/>
      <c r="EM137" s="586"/>
      <c r="EN137" s="586"/>
      <c r="EO137" s="586"/>
      <c r="EP137" s="586"/>
      <c r="EQ137" s="586"/>
      <c r="ER137" s="586"/>
      <c r="ES137" s="586"/>
      <c r="ET137" s="586"/>
      <c r="EU137" s="586"/>
      <c r="EV137" s="586"/>
      <c r="EW137" s="586"/>
      <c r="EX137" s="586"/>
      <c r="EY137" s="586"/>
      <c r="EZ137" s="586"/>
      <c r="FA137" s="586"/>
      <c r="FB137" s="586"/>
      <c r="FC137" s="586"/>
      <c r="FD137" s="586"/>
      <c r="FE137" s="586"/>
      <c r="FF137" s="586"/>
      <c r="FG137" s="586"/>
      <c r="FH137" s="586"/>
      <c r="FI137" s="586"/>
      <c r="FJ137" s="586"/>
      <c r="FK137" s="586"/>
      <c r="FL137" s="586"/>
      <c r="FM137" s="586"/>
      <c r="FN137" s="586"/>
      <c r="FO137" s="586"/>
      <c r="FP137" s="586"/>
      <c r="FQ137" s="586"/>
      <c r="FR137" s="586"/>
      <c r="FS137" s="586"/>
      <c r="FT137" s="586"/>
      <c r="FU137" s="586"/>
      <c r="FV137" s="586"/>
      <c r="FW137" s="586"/>
      <c r="FX137" s="586"/>
      <c r="FY137" s="586"/>
      <c r="FZ137" s="586"/>
      <c r="GA137" s="586"/>
      <c r="GB137" s="586"/>
      <c r="GC137" s="586"/>
      <c r="GD137" s="586"/>
      <c r="GE137" s="586"/>
      <c r="GF137" s="586"/>
      <c r="GG137" s="586"/>
      <c r="GH137" s="586"/>
      <c r="GI137" s="586"/>
      <c r="GJ137" s="586"/>
      <c r="GK137" s="586"/>
      <c r="GL137" s="586"/>
      <c r="GM137" s="586"/>
      <c r="GN137" s="586"/>
      <c r="GO137" s="586"/>
      <c r="GP137" s="586"/>
      <c r="GQ137" s="586"/>
      <c r="GR137" s="586"/>
      <c r="GS137" s="586"/>
      <c r="GT137" s="586"/>
      <c r="GU137" s="586"/>
      <c r="GV137" s="586"/>
      <c r="GW137" s="586"/>
      <c r="GX137" s="586"/>
      <c r="GY137" s="586"/>
      <c r="GZ137" s="586"/>
      <c r="HA137" s="586"/>
      <c r="HB137" s="586"/>
      <c r="HC137" s="586"/>
      <c r="HD137" s="586"/>
      <c r="HE137" s="586"/>
      <c r="HF137" s="586"/>
      <c r="HG137" s="586"/>
      <c r="HH137" s="586"/>
      <c r="HI137" s="586"/>
      <c r="HJ137" s="586"/>
      <c r="HK137" s="586"/>
    </row>
    <row r="138" spans="1:219" ht="9.9499999999999993" customHeight="1">
      <c r="A138" s="476"/>
      <c r="B138" s="476"/>
      <c r="C138" s="540"/>
      <c r="D138" s="541"/>
      <c r="E138" s="478"/>
      <c r="F138" s="478"/>
      <c r="G138" s="466"/>
      <c r="H138" s="619"/>
      <c r="I138" s="606"/>
      <c r="J138" s="476"/>
      <c r="K138" s="7"/>
      <c r="M138" s="6"/>
      <c r="N138" s="6"/>
      <c r="O138" s="4"/>
      <c r="P138" s="542"/>
      <c r="R138" s="53"/>
      <c r="S138" s="586"/>
      <c r="T138" s="564"/>
      <c r="U138" s="564"/>
      <c r="V138" s="628"/>
      <c r="W138" s="629"/>
      <c r="X138" s="629"/>
      <c r="Y138" s="629"/>
      <c r="Z138" s="629"/>
      <c r="AA138" s="630"/>
      <c r="AB138" s="630"/>
      <c r="AC138" s="630"/>
      <c r="AD138" s="630"/>
      <c r="AE138" s="646"/>
      <c r="AF138" s="647"/>
      <c r="AG138" s="647"/>
      <c r="AH138" s="647"/>
      <c r="AI138" s="647"/>
      <c r="AJ138" s="643"/>
      <c r="AK138" s="636"/>
      <c r="AL138" s="636"/>
      <c r="AM138" s="636"/>
      <c r="AN138" s="636"/>
      <c r="AO138" s="636"/>
      <c r="AP138" s="636"/>
      <c r="AQ138" s="637"/>
      <c r="AS138" s="638"/>
      <c r="AT138" s="638"/>
      <c r="AU138" s="638"/>
      <c r="AV138" s="638"/>
      <c r="AW138" s="638"/>
      <c r="AX138" s="638"/>
      <c r="AY138" s="638"/>
      <c r="AZ138" s="638"/>
      <c r="BA138" s="638"/>
      <c r="BB138" s="638"/>
      <c r="BC138" s="638"/>
      <c r="BD138" s="638"/>
      <c r="BE138" s="638"/>
      <c r="BF138" s="638"/>
      <c r="BG138" s="638"/>
      <c r="BH138" s="639"/>
      <c r="CX138" s="586"/>
      <c r="CY138" s="586"/>
      <c r="CZ138" s="586"/>
      <c r="DA138" s="586"/>
      <c r="DB138" s="586"/>
      <c r="DC138" s="586"/>
      <c r="DD138" s="586"/>
      <c r="DE138" s="586"/>
      <c r="DF138" s="586"/>
      <c r="DG138" s="586"/>
      <c r="DH138" s="586"/>
      <c r="DI138" s="586"/>
      <c r="DJ138" s="586"/>
      <c r="DK138" s="586"/>
      <c r="DL138" s="586"/>
      <c r="DM138" s="586"/>
      <c r="DN138" s="586"/>
      <c r="DO138" s="586"/>
      <c r="DP138" s="586"/>
      <c r="DQ138" s="586"/>
      <c r="DR138" s="586"/>
      <c r="DS138" s="586"/>
      <c r="DT138" s="586"/>
      <c r="DU138" s="586"/>
      <c r="DV138" s="586"/>
      <c r="DW138" s="586"/>
      <c r="DX138" s="586"/>
      <c r="DY138" s="586"/>
      <c r="DZ138" s="586"/>
      <c r="EA138" s="586"/>
      <c r="EB138" s="586"/>
      <c r="EC138" s="586"/>
      <c r="ED138" s="586"/>
      <c r="EE138" s="586"/>
      <c r="EF138" s="586"/>
      <c r="EG138" s="586"/>
      <c r="EH138" s="586"/>
      <c r="EI138" s="586"/>
      <c r="EJ138" s="586"/>
      <c r="EK138" s="586"/>
      <c r="EL138" s="586"/>
      <c r="EM138" s="586"/>
      <c r="EN138" s="586"/>
      <c r="EO138" s="586"/>
      <c r="EP138" s="586"/>
      <c r="EQ138" s="586"/>
      <c r="ER138" s="586"/>
      <c r="ES138" s="586"/>
      <c r="ET138" s="586"/>
      <c r="EU138" s="586"/>
      <c r="EV138" s="586"/>
      <c r="EW138" s="586"/>
      <c r="EX138" s="586"/>
      <c r="EY138" s="586"/>
      <c r="EZ138" s="586"/>
      <c r="FA138" s="586"/>
      <c r="FB138" s="586"/>
      <c r="FC138" s="586"/>
      <c r="FD138" s="586"/>
      <c r="FE138" s="586"/>
      <c r="FF138" s="586"/>
      <c r="FG138" s="586"/>
      <c r="FH138" s="586"/>
      <c r="FI138" s="586"/>
      <c r="FJ138" s="586"/>
      <c r="FK138" s="586"/>
      <c r="FL138" s="586"/>
      <c r="FM138" s="586"/>
      <c r="FN138" s="586"/>
      <c r="FO138" s="586"/>
      <c r="FP138" s="586"/>
      <c r="FQ138" s="586"/>
      <c r="FR138" s="586"/>
      <c r="FS138" s="586"/>
      <c r="FT138" s="586"/>
      <c r="FU138" s="586"/>
      <c r="FV138" s="586"/>
      <c r="FW138" s="586"/>
      <c r="FX138" s="586"/>
      <c r="FY138" s="586"/>
      <c r="FZ138" s="586"/>
      <c r="GA138" s="586"/>
      <c r="GB138" s="586"/>
      <c r="GC138" s="586"/>
      <c r="GD138" s="586"/>
      <c r="GE138" s="586"/>
      <c r="GF138" s="586"/>
      <c r="GG138" s="586"/>
      <c r="GH138" s="586"/>
      <c r="GI138" s="586"/>
      <c r="GJ138" s="586"/>
      <c r="GK138" s="586"/>
      <c r="GL138" s="586"/>
      <c r="GM138" s="586"/>
      <c r="GN138" s="586"/>
      <c r="GO138" s="586"/>
      <c r="GP138" s="586"/>
      <c r="GQ138" s="586"/>
      <c r="GR138" s="586"/>
      <c r="GS138" s="586"/>
      <c r="GT138" s="586"/>
      <c r="GU138" s="586"/>
      <c r="GV138" s="586"/>
      <c r="GW138" s="586"/>
      <c r="GX138" s="586"/>
      <c r="GY138" s="586"/>
      <c r="GZ138" s="586"/>
      <c r="HA138" s="586"/>
      <c r="HB138" s="586"/>
      <c r="HC138" s="586"/>
      <c r="HD138" s="586"/>
      <c r="HE138" s="586"/>
      <c r="HF138" s="586"/>
      <c r="HG138" s="586"/>
      <c r="HH138" s="586"/>
      <c r="HI138" s="586"/>
      <c r="HJ138" s="586"/>
      <c r="HK138" s="586"/>
    </row>
    <row r="139" spans="1:219" ht="9.9499999999999993" customHeight="1" thickBot="1">
      <c r="A139" s="476"/>
      <c r="B139" s="476"/>
      <c r="C139" s="540"/>
      <c r="D139" s="541"/>
      <c r="E139" s="478"/>
      <c r="F139" s="478"/>
      <c r="G139" s="466"/>
      <c r="H139" s="619"/>
      <c r="I139" s="606"/>
      <c r="J139" s="476"/>
      <c r="K139" s="7"/>
      <c r="M139" s="6"/>
      <c r="N139" s="6"/>
      <c r="O139" s="4"/>
      <c r="P139" s="542"/>
      <c r="R139" s="53"/>
      <c r="S139" s="586"/>
      <c r="T139" s="564"/>
      <c r="U139" s="564"/>
      <c r="V139" s="614"/>
      <c r="W139" s="615"/>
      <c r="X139" s="615"/>
      <c r="Y139" s="615"/>
      <c r="Z139" s="615"/>
      <c r="AA139" s="630"/>
      <c r="AB139" s="630"/>
      <c r="AC139" s="630"/>
      <c r="AD139" s="630"/>
      <c r="AE139" s="646"/>
      <c r="AF139" s="648"/>
      <c r="AG139" s="648" t="s">
        <v>61</v>
      </c>
      <c r="AH139" s="649">
        <f>SUM(AH135:AH138)</f>
        <v>165156.5036712329</v>
      </c>
      <c r="AI139" s="649">
        <f>SUM(AI135:AI138)</f>
        <v>627938.79</v>
      </c>
      <c r="AJ139" s="650">
        <f>SUM(AJ135:AJ138)</f>
        <v>793095.29367123288</v>
      </c>
      <c r="AK139" s="636"/>
      <c r="AL139" s="636"/>
      <c r="AM139" s="636"/>
      <c r="AN139" s="636"/>
      <c r="AO139" s="636"/>
      <c r="AP139" s="636"/>
      <c r="AQ139" s="637"/>
      <c r="AS139" s="638"/>
      <c r="AT139" s="638"/>
      <c r="AU139" s="638"/>
      <c r="AV139" s="638"/>
      <c r="AW139" s="638"/>
      <c r="AX139" s="638"/>
      <c r="AY139" s="638"/>
      <c r="AZ139" s="638"/>
      <c r="BA139" s="638"/>
      <c r="BB139" s="638"/>
      <c r="BC139" s="638"/>
      <c r="BD139" s="638"/>
      <c r="BE139" s="638"/>
      <c r="BF139" s="638"/>
      <c r="BG139" s="638"/>
      <c r="BH139" s="639"/>
      <c r="CX139" s="586"/>
      <c r="CY139" s="586"/>
      <c r="CZ139" s="586"/>
      <c r="DA139" s="586"/>
      <c r="DB139" s="586"/>
      <c r="DC139" s="586"/>
      <c r="DD139" s="586"/>
      <c r="DE139" s="586"/>
      <c r="DF139" s="586"/>
      <c r="DG139" s="586"/>
      <c r="DH139" s="586"/>
      <c r="DI139" s="586"/>
      <c r="DJ139" s="586"/>
      <c r="DK139" s="586"/>
      <c r="DL139" s="586"/>
      <c r="DM139" s="586"/>
      <c r="DN139" s="586"/>
      <c r="DO139" s="586"/>
      <c r="DP139" s="586"/>
      <c r="DQ139" s="586"/>
      <c r="DR139" s="586"/>
      <c r="DS139" s="586"/>
      <c r="DT139" s="586"/>
      <c r="DU139" s="586"/>
      <c r="DV139" s="586"/>
      <c r="DW139" s="586"/>
      <c r="DX139" s="586"/>
      <c r="DY139" s="586"/>
      <c r="DZ139" s="586"/>
      <c r="EA139" s="586"/>
      <c r="EB139" s="586"/>
      <c r="EC139" s="586"/>
      <c r="ED139" s="586"/>
      <c r="EE139" s="586"/>
      <c r="EF139" s="586"/>
      <c r="EG139" s="586"/>
      <c r="EH139" s="586"/>
      <c r="EI139" s="586"/>
      <c r="EJ139" s="586"/>
      <c r="EK139" s="586"/>
      <c r="EL139" s="586"/>
      <c r="EM139" s="586"/>
      <c r="EN139" s="586"/>
      <c r="EO139" s="586"/>
      <c r="EP139" s="586"/>
      <c r="EQ139" s="586"/>
      <c r="ER139" s="586"/>
      <c r="ES139" s="586"/>
      <c r="ET139" s="586"/>
      <c r="EU139" s="586"/>
      <c r="EV139" s="586"/>
      <c r="EW139" s="586"/>
      <c r="EX139" s="586"/>
      <c r="EY139" s="586"/>
      <c r="EZ139" s="586"/>
      <c r="FA139" s="586"/>
      <c r="FB139" s="586"/>
      <c r="FC139" s="586"/>
      <c r="FD139" s="586"/>
      <c r="FE139" s="586"/>
      <c r="FF139" s="586"/>
      <c r="FG139" s="586"/>
      <c r="FH139" s="586"/>
      <c r="FI139" s="586"/>
      <c r="FJ139" s="586"/>
      <c r="FK139" s="586"/>
      <c r="FL139" s="586"/>
      <c r="FM139" s="586"/>
      <c r="FN139" s="586"/>
      <c r="FO139" s="586"/>
      <c r="FP139" s="586"/>
      <c r="FQ139" s="586"/>
      <c r="FR139" s="586"/>
      <c r="FS139" s="586"/>
      <c r="FT139" s="586"/>
      <c r="FU139" s="586"/>
      <c r="FV139" s="586"/>
      <c r="FW139" s="586"/>
      <c r="FX139" s="586"/>
      <c r="FY139" s="586"/>
      <c r="FZ139" s="586"/>
      <c r="GA139" s="586"/>
      <c r="GB139" s="586"/>
      <c r="GC139" s="586"/>
      <c r="GD139" s="586"/>
      <c r="GE139" s="586"/>
      <c r="GF139" s="586"/>
      <c r="GG139" s="586"/>
      <c r="GH139" s="586"/>
      <c r="GI139" s="586"/>
      <c r="GJ139" s="586"/>
      <c r="GK139" s="586"/>
      <c r="GL139" s="586"/>
      <c r="GM139" s="586"/>
      <c r="GN139" s="586"/>
      <c r="GO139" s="586"/>
      <c r="GP139" s="586"/>
      <c r="GQ139" s="586"/>
      <c r="GR139" s="586"/>
      <c r="GS139" s="586"/>
      <c r="GT139" s="586"/>
      <c r="GU139" s="586"/>
      <c r="GV139" s="586"/>
      <c r="GW139" s="586"/>
      <c r="GX139" s="586"/>
      <c r="GY139" s="586"/>
      <c r="GZ139" s="586"/>
      <c r="HA139" s="586"/>
      <c r="HB139" s="586"/>
      <c r="HC139" s="586"/>
      <c r="HD139" s="586"/>
      <c r="HE139" s="586"/>
      <c r="HF139" s="586"/>
      <c r="HG139" s="586"/>
      <c r="HH139" s="586"/>
      <c r="HI139" s="586"/>
      <c r="HJ139" s="586"/>
      <c r="HK139" s="586"/>
    </row>
    <row r="140" spans="1:219" ht="95.1" customHeight="1" thickBot="1">
      <c r="A140" s="476"/>
      <c r="B140" s="476"/>
      <c r="C140" s="540"/>
      <c r="D140" s="541"/>
      <c r="E140" s="478"/>
      <c r="F140" s="478"/>
      <c r="G140" s="466"/>
      <c r="H140" s="476"/>
      <c r="I140" s="541"/>
      <c r="J140" s="476"/>
      <c r="K140" s="7"/>
      <c r="M140" s="6"/>
      <c r="N140" s="6"/>
      <c r="O140" s="4"/>
      <c r="P140" s="542"/>
      <c r="R140" s="53"/>
      <c r="S140" s="586"/>
      <c r="T140" s="564"/>
      <c r="U140" s="564"/>
      <c r="V140" s="651" t="s">
        <v>240</v>
      </c>
      <c r="W140" s="652"/>
      <c r="X140" s="652"/>
      <c r="Y140" s="652"/>
      <c r="Z140" s="652"/>
      <c r="AA140" s="653"/>
      <c r="AB140" s="653"/>
      <c r="AC140" s="653"/>
      <c r="AD140" s="653"/>
      <c r="AE140" s="654" t="s">
        <v>241</v>
      </c>
      <c r="AF140" s="655"/>
      <c r="AG140" s="655"/>
      <c r="AH140" s="655"/>
      <c r="AI140" s="655"/>
      <c r="AJ140" s="656"/>
      <c r="AK140" s="657"/>
      <c r="AL140" s="657"/>
      <c r="AM140" s="657"/>
      <c r="AN140" s="657"/>
      <c r="AO140" s="657"/>
      <c r="AP140" s="657"/>
      <c r="AQ140" s="658"/>
      <c r="AR140" s="659"/>
      <c r="AS140" s="659"/>
      <c r="AT140" s="659"/>
      <c r="AU140" s="659"/>
      <c r="AV140" s="659"/>
      <c r="AW140" s="659"/>
      <c r="AX140" s="659"/>
      <c r="AY140" s="659"/>
      <c r="AZ140" s="659"/>
      <c r="BA140" s="659"/>
      <c r="BB140" s="659"/>
      <c r="BC140" s="659"/>
      <c r="BD140" s="659"/>
      <c r="BE140" s="659"/>
      <c r="BF140" s="659"/>
      <c r="BG140" s="659"/>
      <c r="BH140" s="660"/>
      <c r="BI140" s="661"/>
      <c r="BJ140" s="662"/>
      <c r="BK140" s="662"/>
      <c r="BL140" s="662"/>
      <c r="BM140" s="662"/>
      <c r="BN140" s="662"/>
      <c r="BO140" s="663"/>
      <c r="CX140" s="586"/>
      <c r="CY140" s="586"/>
      <c r="CZ140" s="586"/>
      <c r="DA140" s="586"/>
      <c r="DB140" s="586"/>
      <c r="DC140" s="586"/>
      <c r="DD140" s="586"/>
      <c r="DE140" s="586"/>
      <c r="DF140" s="586"/>
      <c r="DG140" s="586"/>
      <c r="DH140" s="586"/>
      <c r="DI140" s="586"/>
      <c r="DJ140" s="586"/>
      <c r="DK140" s="586"/>
      <c r="DL140" s="586"/>
      <c r="DM140" s="586"/>
      <c r="DN140" s="586"/>
      <c r="DO140" s="586"/>
      <c r="DP140" s="586"/>
      <c r="DQ140" s="586"/>
      <c r="DR140" s="586"/>
      <c r="DS140" s="586"/>
      <c r="DT140" s="586"/>
      <c r="DU140" s="586"/>
      <c r="DV140" s="586"/>
      <c r="DW140" s="586"/>
      <c r="DX140" s="586"/>
      <c r="DY140" s="586"/>
      <c r="DZ140" s="586"/>
      <c r="EA140" s="586"/>
      <c r="EB140" s="586"/>
      <c r="EC140" s="586"/>
      <c r="ED140" s="586"/>
      <c r="EE140" s="586"/>
      <c r="EF140" s="586"/>
      <c r="EG140" s="586"/>
      <c r="EH140" s="586"/>
      <c r="EI140" s="586"/>
      <c r="EJ140" s="586"/>
      <c r="EK140" s="586"/>
      <c r="EL140" s="586"/>
      <c r="EM140" s="586"/>
      <c r="EN140" s="586"/>
      <c r="EO140" s="586"/>
      <c r="EP140" s="586"/>
      <c r="EQ140" s="586"/>
      <c r="ER140" s="586"/>
      <c r="ES140" s="586"/>
      <c r="ET140" s="586"/>
      <c r="EU140" s="586"/>
      <c r="EV140" s="586"/>
      <c r="EW140" s="586"/>
      <c r="EX140" s="586"/>
      <c r="EY140" s="586"/>
      <c r="EZ140" s="586"/>
      <c r="FA140" s="586"/>
      <c r="FB140" s="586"/>
      <c r="FC140" s="586"/>
      <c r="FD140" s="586"/>
      <c r="FE140" s="586"/>
      <c r="FF140" s="586"/>
      <c r="FG140" s="586"/>
      <c r="FH140" s="586"/>
      <c r="FI140" s="586"/>
      <c r="FJ140" s="586"/>
      <c r="FK140" s="586"/>
      <c r="FL140" s="586"/>
      <c r="FM140" s="586"/>
      <c r="FN140" s="586"/>
      <c r="FO140" s="586"/>
      <c r="FP140" s="586"/>
      <c r="FQ140" s="586"/>
      <c r="FR140" s="586"/>
      <c r="FS140" s="586"/>
      <c r="FT140" s="586"/>
      <c r="FU140" s="586"/>
      <c r="FV140" s="586"/>
      <c r="FW140" s="586"/>
      <c r="FX140" s="586"/>
      <c r="FY140" s="586"/>
      <c r="FZ140" s="586"/>
      <c r="GA140" s="586"/>
      <c r="GB140" s="586"/>
      <c r="GC140" s="586"/>
      <c r="GD140" s="586"/>
      <c r="GE140" s="586"/>
      <c r="GF140" s="586"/>
      <c r="GG140" s="586"/>
      <c r="GH140" s="586"/>
      <c r="GI140" s="586"/>
      <c r="GJ140" s="586"/>
      <c r="GK140" s="586"/>
      <c r="GL140" s="586"/>
      <c r="GM140" s="586"/>
      <c r="GN140" s="586"/>
      <c r="GO140" s="586"/>
      <c r="GP140" s="586"/>
      <c r="GQ140" s="586"/>
      <c r="GR140" s="586"/>
      <c r="GS140" s="586"/>
      <c r="GT140" s="586"/>
      <c r="GU140" s="586"/>
      <c r="GV140" s="586"/>
      <c r="GW140" s="586"/>
      <c r="GX140" s="586"/>
      <c r="GY140" s="586"/>
      <c r="GZ140" s="586"/>
      <c r="HA140" s="586"/>
      <c r="HB140" s="586"/>
      <c r="HC140" s="586"/>
      <c r="HD140" s="586"/>
      <c r="HE140" s="586"/>
      <c r="HF140" s="586"/>
      <c r="HG140" s="586"/>
      <c r="HH140" s="586"/>
      <c r="HI140" s="586"/>
      <c r="HJ140" s="586"/>
      <c r="HK140" s="586"/>
    </row>
    <row r="141" spans="1:219" ht="10.5" customHeight="1">
      <c r="A141" s="476"/>
      <c r="B141" s="476"/>
      <c r="C141" s="540"/>
      <c r="D141" s="541"/>
      <c r="E141" s="478"/>
      <c r="F141" s="478"/>
      <c r="G141" s="466"/>
      <c r="H141" s="619"/>
      <c r="I141" s="606"/>
      <c r="J141" s="476"/>
      <c r="K141" s="7"/>
      <c r="M141" s="6"/>
      <c r="N141" s="6"/>
      <c r="O141" s="4"/>
      <c r="P141" s="542"/>
      <c r="R141" s="53"/>
      <c r="S141" s="586"/>
      <c r="T141" s="564"/>
      <c r="U141" s="564"/>
      <c r="V141" s="561"/>
      <c r="X141" s="664"/>
      <c r="Y141" s="541"/>
      <c r="Z141" s="665"/>
      <c r="AA141" s="666"/>
      <c r="AB141" s="666"/>
      <c r="AC141" s="667"/>
      <c r="AD141" s="569"/>
      <c r="AE141" s="668"/>
      <c r="AH141" s="542" t="s">
        <v>242</v>
      </c>
      <c r="AJ141" s="669"/>
      <c r="AK141" s="669"/>
      <c r="AL141" s="669"/>
      <c r="AN141" s="670"/>
      <c r="AO141" s="669"/>
      <c r="AR141" s="107"/>
      <c r="AT141" s="39"/>
      <c r="CX141" s="586"/>
      <c r="CY141" s="586"/>
      <c r="CZ141" s="586"/>
      <c r="DA141" s="586"/>
      <c r="DB141" s="586"/>
      <c r="DC141" s="586"/>
      <c r="DD141" s="586"/>
      <c r="DE141" s="586"/>
      <c r="DF141" s="586"/>
      <c r="DG141" s="586"/>
      <c r="DH141" s="586"/>
      <c r="DI141" s="586"/>
      <c r="DJ141" s="586"/>
      <c r="DK141" s="586"/>
      <c r="DL141" s="586"/>
      <c r="DM141" s="586"/>
      <c r="DN141" s="586"/>
      <c r="DO141" s="586"/>
      <c r="DP141" s="586"/>
      <c r="DQ141" s="586"/>
      <c r="DR141" s="586"/>
      <c r="DS141" s="586"/>
      <c r="DT141" s="586"/>
      <c r="DU141" s="586"/>
      <c r="DV141" s="586"/>
      <c r="DW141" s="586"/>
      <c r="DX141" s="586"/>
      <c r="DY141" s="586"/>
      <c r="DZ141" s="586"/>
      <c r="EA141" s="586"/>
      <c r="EB141" s="586"/>
      <c r="EC141" s="586"/>
      <c r="ED141" s="586"/>
      <c r="EE141" s="586"/>
      <c r="EF141" s="586"/>
      <c r="EG141" s="586"/>
      <c r="EH141" s="586"/>
      <c r="EI141" s="586"/>
      <c r="EJ141" s="586"/>
      <c r="EK141" s="586"/>
      <c r="EL141" s="586"/>
      <c r="EM141" s="586"/>
      <c r="EN141" s="586"/>
      <c r="EO141" s="586"/>
      <c r="EP141" s="586"/>
      <c r="EQ141" s="586"/>
      <c r="ER141" s="586"/>
      <c r="ES141" s="586"/>
      <c r="ET141" s="586"/>
      <c r="EU141" s="586"/>
      <c r="EV141" s="586"/>
      <c r="EW141" s="586"/>
      <c r="EX141" s="586"/>
      <c r="EY141" s="586"/>
      <c r="EZ141" s="586"/>
      <c r="FA141" s="586"/>
      <c r="FB141" s="586"/>
      <c r="FC141" s="586"/>
      <c r="FD141" s="586"/>
      <c r="FE141" s="586"/>
      <c r="FF141" s="586"/>
      <c r="FG141" s="586"/>
      <c r="FH141" s="586"/>
      <c r="FI141" s="586"/>
      <c r="FJ141" s="586"/>
      <c r="FK141" s="586"/>
      <c r="FL141" s="586"/>
      <c r="FM141" s="586"/>
      <c r="FN141" s="586"/>
      <c r="FO141" s="586"/>
      <c r="FP141" s="586"/>
      <c r="FQ141" s="586"/>
      <c r="FR141" s="586"/>
      <c r="FS141" s="586"/>
      <c r="FT141" s="586"/>
      <c r="FU141" s="586"/>
      <c r="FV141" s="586"/>
      <c r="FW141" s="586"/>
      <c r="FX141" s="586"/>
      <c r="FY141" s="586"/>
      <c r="FZ141" s="586"/>
      <c r="GA141" s="586"/>
      <c r="GB141" s="586"/>
      <c r="GC141" s="586"/>
      <c r="GD141" s="586"/>
      <c r="GE141" s="586"/>
      <c r="GF141" s="586"/>
      <c r="GG141" s="586"/>
      <c r="GH141" s="586"/>
      <c r="GI141" s="586"/>
      <c r="GJ141" s="586"/>
      <c r="GK141" s="586"/>
      <c r="GL141" s="586"/>
      <c r="GM141" s="586"/>
      <c r="GN141" s="586"/>
      <c r="GO141" s="586"/>
      <c r="GP141" s="586"/>
      <c r="GQ141" s="586"/>
      <c r="GR141" s="586"/>
      <c r="GS141" s="586"/>
      <c r="GT141" s="586"/>
      <c r="GU141" s="586"/>
      <c r="GV141" s="586"/>
      <c r="GW141" s="586"/>
      <c r="GX141" s="586"/>
      <c r="GY141" s="586"/>
      <c r="GZ141" s="586"/>
      <c r="HA141" s="586"/>
      <c r="HB141" s="586"/>
      <c r="HC141" s="586"/>
      <c r="HD141" s="586"/>
      <c r="HE141" s="586"/>
      <c r="HF141" s="586"/>
      <c r="HG141" s="586"/>
      <c r="HH141" s="586"/>
      <c r="HI141" s="586"/>
      <c r="HJ141" s="586"/>
      <c r="HK141" s="586"/>
    </row>
    <row r="142" spans="1:219" ht="10.5" customHeight="1">
      <c r="A142" s="476"/>
      <c r="B142" s="476"/>
      <c r="C142" s="540"/>
      <c r="D142" s="541"/>
      <c r="E142" s="478"/>
      <c r="F142" s="478"/>
      <c r="G142" s="466"/>
      <c r="H142" s="476"/>
      <c r="I142" s="541"/>
      <c r="J142" s="476"/>
      <c r="K142" s="7"/>
      <c r="M142" s="6"/>
      <c r="N142" s="6"/>
      <c r="O142" s="4"/>
      <c r="P142" s="542"/>
      <c r="R142" s="53"/>
      <c r="S142" s="586"/>
      <c r="T142" s="564"/>
      <c r="U142" s="564"/>
      <c r="V142" s="561"/>
      <c r="X142" s="664"/>
      <c r="Y142" s="541"/>
      <c r="Z142" s="671"/>
      <c r="AA142" s="666"/>
      <c r="AB142" s="666"/>
      <c r="AC142" s="476"/>
      <c r="AD142" s="672"/>
      <c r="AE142" s="673"/>
      <c r="AH142" s="674"/>
      <c r="AJ142" s="669"/>
      <c r="AK142" s="669"/>
      <c r="AL142" s="669"/>
      <c r="AO142" s="669"/>
      <c r="AP142" s="675"/>
      <c r="AR142" s="107"/>
      <c r="AT142" s="39"/>
      <c r="CX142" s="586"/>
      <c r="CY142" s="586"/>
      <c r="CZ142" s="586"/>
      <c r="DA142" s="586"/>
      <c r="DB142" s="586"/>
      <c r="DC142" s="586"/>
      <c r="DD142" s="586"/>
      <c r="DE142" s="586"/>
      <c r="DF142" s="586"/>
      <c r="DG142" s="586"/>
      <c r="DH142" s="586"/>
      <c r="DI142" s="586"/>
      <c r="DJ142" s="586"/>
      <c r="DK142" s="586"/>
      <c r="DL142" s="586"/>
      <c r="DM142" s="586"/>
      <c r="DN142" s="586"/>
      <c r="DO142" s="586"/>
      <c r="DP142" s="586"/>
      <c r="DQ142" s="586"/>
      <c r="DR142" s="586"/>
      <c r="DS142" s="586"/>
      <c r="DT142" s="586"/>
      <c r="DU142" s="586"/>
      <c r="DV142" s="586"/>
      <c r="DW142" s="586"/>
      <c r="DX142" s="586"/>
      <c r="DY142" s="586"/>
      <c r="DZ142" s="586"/>
      <c r="EA142" s="586"/>
      <c r="EB142" s="586"/>
      <c r="EC142" s="586"/>
      <c r="ED142" s="586"/>
      <c r="EE142" s="586"/>
      <c r="EF142" s="586"/>
      <c r="EG142" s="586"/>
      <c r="EH142" s="586"/>
      <c r="EI142" s="586"/>
      <c r="EJ142" s="586"/>
      <c r="EK142" s="586"/>
      <c r="EL142" s="586"/>
      <c r="EM142" s="586"/>
      <c r="EN142" s="586"/>
      <c r="EO142" s="586"/>
      <c r="EP142" s="586"/>
      <c r="EQ142" s="586"/>
      <c r="ER142" s="586"/>
      <c r="ES142" s="586"/>
      <c r="ET142" s="586"/>
      <c r="EU142" s="586"/>
      <c r="EV142" s="586"/>
      <c r="EW142" s="586"/>
      <c r="EX142" s="586"/>
      <c r="EY142" s="586"/>
      <c r="EZ142" s="586"/>
      <c r="FA142" s="586"/>
      <c r="FB142" s="586"/>
      <c r="FC142" s="586"/>
      <c r="FD142" s="586"/>
      <c r="FE142" s="586"/>
      <c r="FF142" s="586"/>
      <c r="FG142" s="586"/>
      <c r="FH142" s="586"/>
      <c r="FI142" s="586"/>
      <c r="FJ142" s="586"/>
      <c r="FK142" s="586"/>
      <c r="FL142" s="586"/>
      <c r="FM142" s="586"/>
      <c r="FN142" s="586"/>
      <c r="FO142" s="586"/>
      <c r="FP142" s="586"/>
      <c r="FQ142" s="586"/>
      <c r="FR142" s="586"/>
      <c r="FS142" s="586"/>
      <c r="FT142" s="586"/>
      <c r="FU142" s="586"/>
      <c r="FV142" s="586"/>
      <c r="FW142" s="586"/>
      <c r="FX142" s="586"/>
      <c r="FY142" s="586"/>
      <c r="FZ142" s="586"/>
      <c r="GA142" s="586"/>
      <c r="GB142" s="586"/>
      <c r="GC142" s="586"/>
      <c r="GD142" s="586"/>
      <c r="GE142" s="586"/>
      <c r="GF142" s="586"/>
      <c r="GG142" s="586"/>
      <c r="GH142" s="586"/>
      <c r="GI142" s="586"/>
      <c r="GJ142" s="586"/>
      <c r="GK142" s="586"/>
      <c r="GL142" s="586"/>
      <c r="GM142" s="586"/>
      <c r="GN142" s="586"/>
      <c r="GO142" s="586"/>
      <c r="GP142" s="586"/>
      <c r="GQ142" s="586"/>
      <c r="GR142" s="586"/>
      <c r="GS142" s="586"/>
      <c r="GT142" s="586"/>
      <c r="GU142" s="586"/>
      <c r="GV142" s="586"/>
      <c r="GW142" s="586"/>
      <c r="GX142" s="586"/>
      <c r="GY142" s="586"/>
      <c r="GZ142" s="586"/>
      <c r="HA142" s="586"/>
      <c r="HB142" s="586"/>
      <c r="HC142" s="586"/>
      <c r="HD142" s="586"/>
      <c r="HE142" s="586"/>
      <c r="HF142" s="586"/>
      <c r="HG142" s="586"/>
      <c r="HH142" s="586"/>
      <c r="HI142" s="586"/>
      <c r="HJ142" s="586"/>
      <c r="HK142" s="586"/>
    </row>
    <row r="143" spans="1:219" ht="10.5" customHeight="1">
      <c r="AC143" s="476"/>
      <c r="AD143" s="679"/>
      <c r="AE143" s="673"/>
      <c r="AH143" s="674"/>
      <c r="AJ143" s="669"/>
      <c r="AK143" s="669"/>
      <c r="AL143" s="669"/>
      <c r="AO143" s="669"/>
    </row>
    <row r="144" spans="1:219" ht="10.5" customHeight="1">
      <c r="X144" s="680"/>
      <c r="Y144" s="110"/>
      <c r="AC144" s="6" t="s">
        <v>44</v>
      </c>
      <c r="AD144" s="681"/>
      <c r="AE144" s="673"/>
      <c r="AH144" s="682"/>
      <c r="AJ144" s="683"/>
      <c r="AK144" s="683"/>
      <c r="AL144" s="683"/>
    </row>
    <row r="145" spans="29:43" ht="10.5" customHeight="1">
      <c r="AC145" s="670" t="s">
        <v>243</v>
      </c>
      <c r="AD145" s="6"/>
      <c r="AE145" s="673"/>
      <c r="AF145" s="669" t="s">
        <v>244</v>
      </c>
      <c r="AJ145" s="683"/>
      <c r="AK145" s="110"/>
      <c r="AL145" s="675"/>
      <c r="AM145" s="675"/>
      <c r="AN145" s="6"/>
      <c r="AO145" s="684"/>
    </row>
    <row r="155" spans="29:43" ht="10.5" customHeight="1">
      <c r="AQ155" s="542">
        <f>187-3-20-4-5</f>
        <v>155</v>
      </c>
    </row>
    <row r="460" spans="22:22" ht="10.5" customHeight="1">
      <c r="V460" s="105" t="e">
        <f>+++++++++#REF!</f>
        <v>#REF!</v>
      </c>
    </row>
  </sheetData>
  <autoFilter ref="A13:HK125">
    <filterColumn colId="22">
      <filters>
        <filter val="01/GLOBAL/19-20 /03.04.19"/>
        <filter val="02/GLOBAL/19-20 /03.04.19"/>
      </filters>
    </filterColumn>
    <filterColumn colId="28">
      <filters>
        <filter val="Jagermiester Liquor 6/700 ml"/>
      </filters>
    </filterColumn>
  </autoFilter>
  <mergeCells count="65">
    <mergeCell ref="V133:Z139"/>
    <mergeCell ref="AA133:AD140"/>
    <mergeCell ref="AE133:AJ133"/>
    <mergeCell ref="AK133:AQ140"/>
    <mergeCell ref="AF135:AG135"/>
    <mergeCell ref="AE140:AJ140"/>
    <mergeCell ref="BA131:BD131"/>
    <mergeCell ref="BE131:BH131"/>
    <mergeCell ref="AA132:AB132"/>
    <mergeCell ref="AS132:AW132"/>
    <mergeCell ref="AX132:AZ132"/>
    <mergeCell ref="BA132:BD132"/>
    <mergeCell ref="BE132:BH132"/>
    <mergeCell ref="AJ130:AQ130"/>
    <mergeCell ref="AA131:AB131"/>
    <mergeCell ref="AD131:AE131"/>
    <mergeCell ref="AG131:AH131"/>
    <mergeCell ref="AI131:AJ131"/>
    <mergeCell ref="AK131:AQ132"/>
    <mergeCell ref="V7:AH7"/>
    <mergeCell ref="AA11:AB11"/>
    <mergeCell ref="AA12:AB12"/>
    <mergeCell ref="V130:W130"/>
    <mergeCell ref="X130:Z130"/>
    <mergeCell ref="AA130:AC130"/>
    <mergeCell ref="AD130:AE130"/>
    <mergeCell ref="AF130:AI130"/>
    <mergeCell ref="AM4:AN4"/>
    <mergeCell ref="AO4:AO5"/>
    <mergeCell ref="AP4:AP5"/>
    <mergeCell ref="AQ4:AQ6"/>
    <mergeCell ref="AC5:AD6"/>
    <mergeCell ref="AM5:AM6"/>
    <mergeCell ref="AN5:AN6"/>
    <mergeCell ref="AG4:AG6"/>
    <mergeCell ref="AH4:AH5"/>
    <mergeCell ref="AI4:AI5"/>
    <mergeCell ref="AJ4:AJ5"/>
    <mergeCell ref="AK4:AK6"/>
    <mergeCell ref="AL4:AL6"/>
    <mergeCell ref="AO3:AQ3"/>
    <mergeCell ref="V4:V6"/>
    <mergeCell ref="W4:W6"/>
    <mergeCell ref="X4:X6"/>
    <mergeCell ref="Y4:Y6"/>
    <mergeCell ref="Z4:Z6"/>
    <mergeCell ref="AA4:AB6"/>
    <mergeCell ref="AC4:AD4"/>
    <mergeCell ref="AE4:AE6"/>
    <mergeCell ref="AF4:AF6"/>
    <mergeCell ref="V3:AA3"/>
    <mergeCell ref="AC3:AE3"/>
    <mergeCell ref="AF3:AG3"/>
    <mergeCell ref="AH3:AI3"/>
    <mergeCell ref="AJ3:AL3"/>
    <mergeCell ref="AM3:AN3"/>
    <mergeCell ref="V1:AI1"/>
    <mergeCell ref="AJ1:AN1"/>
    <mergeCell ref="AO1:AQ1"/>
    <mergeCell ref="V2:W2"/>
    <mergeCell ref="Y2:Z2"/>
    <mergeCell ref="AA2:AC2"/>
    <mergeCell ref="AD2:AF2"/>
    <mergeCell ref="AG2:AI2"/>
    <mergeCell ref="AJ2:AQ2"/>
  </mergeCells>
  <printOptions horizontalCentered="1"/>
  <pageMargins left="0.2" right="0.2" top="0.2" bottom="0.2" header="0.3" footer="0.3"/>
  <pageSetup scale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RNB</dc:creator>
  <cp:lastModifiedBy>RNB</cp:lastModifiedBy>
  <dcterms:created xsi:type="dcterms:W3CDTF">2021-07-23T04:47:07Z</dcterms:created>
  <dcterms:modified xsi:type="dcterms:W3CDTF">2021-07-23T04:48:03Z</dcterms:modified>
</cp:coreProperties>
</file>