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OTALES PROYECTO - Tabla 1" sheetId="1" r:id="rId4"/>
    <sheet name="RECURSOS DES. COMPLETO - Tabla " sheetId="2" r:id="rId5"/>
  </sheets>
</workbook>
</file>

<file path=xl/comments1.xml><?xml version="1.0" encoding="utf-8"?>
<comments xmlns="http://schemas.openxmlformats.org/spreadsheetml/2006/main">
  <authors>
    <author>Marta</author>
  </authors>
  <commentList>
    <comment ref="C12" authorId="0">
      <text>
        <r>
          <rPr>
            <sz val="11"/>
            <color indexed="8"/>
            <rFont val="Helvetica Neue"/>
          </rPr>
          <t>Marta:
Salarios utilizados en otras estimaciones:
Arquitecto Blockchain: 70
Sistemas: 60k
Full Stack Senior Blockchain: 45k
Full Stack Blockchain: 45k</t>
        </r>
      </text>
    </comment>
    <comment ref="C13" authorId="0">
      <text>
        <r>
          <rPr>
            <sz val="11"/>
            <color indexed="8"/>
            <rFont val="Helvetica Neue"/>
          </rPr>
          <t>Marta:
Salarios utilizados en otras estimaciones:
Arquitecto Blockchain: 70k
Sistemas: 60k
Full Stack Senior Blockchain: 45k
Full Stack Blockchain: 45k</t>
        </r>
      </text>
    </comment>
  </commentList>
</comments>
</file>

<file path=xl/sharedStrings.xml><?xml version="1.0" encoding="utf-8"?>
<sst xmlns="http://schemas.openxmlformats.org/spreadsheetml/2006/main" uniqueCount="99">
  <si>
    <t>Cliente :</t>
  </si>
  <si>
    <t>¿?</t>
  </si>
  <si>
    <t>Precio de venta</t>
  </si>
  <si>
    <t>TOTALES DESARROLLO</t>
  </si>
  <si>
    <t>Coste Total</t>
  </si>
  <si>
    <t>Margen Proyecto</t>
  </si>
  <si>
    <t>Soporte implantacion</t>
  </si>
  <si>
    <t>Coste</t>
  </si>
  <si>
    <t>Ingresos</t>
  </si>
  <si>
    <t>Margen</t>
  </si>
  <si>
    <t>Cantidad</t>
  </si>
  <si>
    <t>Ingresos total</t>
  </si>
  <si>
    <t>Adaptaciones e implantación</t>
  </si>
  <si>
    <t>Subtotal</t>
  </si>
  <si>
    <t>Models</t>
  </si>
  <si>
    <t>Training</t>
  </si>
  <si>
    <t>Usage</t>
  </si>
  <si>
    <t>Max requests</t>
  </si>
  <si>
    <t>Desarrollo</t>
  </si>
  <si>
    <t>Ada Fine-Tuning</t>
  </si>
  <si>
    <t>2048 tokens</t>
  </si>
  <si>
    <t>1000 tokens / 750 palabras</t>
  </si>
  <si>
    <t>Babbage Fine-Tuning</t>
  </si>
  <si>
    <t>Curie Fine-Tuning</t>
  </si>
  <si>
    <t>Davinci Fine-Tuning</t>
  </si>
  <si>
    <t>4,000 tokens</t>
  </si>
  <si>
    <t>Ada</t>
  </si>
  <si>
    <t>Babbage</t>
  </si>
  <si>
    <t>Curie</t>
  </si>
  <si>
    <t>Davinci</t>
  </si>
  <si>
    <t>Dall-E Images 1024x1024</t>
  </si>
  <si>
    <t>Dall-E Images 512x512</t>
  </si>
  <si>
    <t>Dall-E Images 256x256</t>
  </si>
  <si>
    <t>Latest model</t>
  </si>
  <si>
    <t>Description</t>
  </si>
  <si>
    <t>Training data</t>
  </si>
  <si>
    <t>text-davinci-003</t>
  </si>
  <si>
    <r>
      <rPr>
        <sz val="12"/>
        <color indexed="8"/>
        <rFont val="Times Roman"/>
      </rPr>
      <t xml:space="preserve">Most capable GPT-3 model. Can do any task the other models can do, often with higher quality, longer output and better instruction-following. Also supports </t>
    </r>
    <r>
      <rPr>
        <u val="single"/>
        <sz val="12"/>
        <color indexed="16"/>
        <rFont val="Times Roman"/>
      </rPr>
      <t>inserting</t>
    </r>
    <r>
      <rPr>
        <sz val="12"/>
        <color indexed="8"/>
        <rFont val="Times Roman"/>
      </rPr>
      <t xml:space="preserve"> completions within text.</t>
    </r>
  </si>
  <si>
    <t>Up to Jun 2021</t>
  </si>
  <si>
    <t>text-curie-001</t>
  </si>
  <si>
    <t>Very capable, but faster and lower cost than Davinci.</t>
  </si>
  <si>
    <t>2,048 tokens</t>
  </si>
  <si>
    <t>Up to Oct 2019</t>
  </si>
  <si>
    <t>text-babbage-001</t>
  </si>
  <si>
    <t>Capable of straightforward tasks, very fast, and lower cost.</t>
  </si>
  <si>
    <t>text-ada-001</t>
  </si>
  <si>
    <t>Capable of very simple tasks, usually the fastest model in the GPT-3 series, and lowest cost.</t>
  </si>
  <si>
    <t>PRECIOS</t>
  </si>
  <si>
    <t>Indemnización</t>
  </si>
  <si>
    <t>x</t>
  </si>
  <si>
    <t>Rappel</t>
  </si>
  <si>
    <t>MESES</t>
  </si>
  <si>
    <t>Indefinido</t>
  </si>
  <si>
    <t>CARGAB.</t>
  </si>
  <si>
    <t>HORAS/MES</t>
  </si>
  <si>
    <t>Sujeto a Prueba</t>
  </si>
  <si>
    <t>SALARIO</t>
  </si>
  <si>
    <t>TOTAL</t>
  </si>
  <si>
    <t>SEGURIDAD</t>
  </si>
  <si>
    <t>BENEFICIOS</t>
  </si>
  <si>
    <t>TOTAL COSTE</t>
  </si>
  <si>
    <t>COSTE</t>
  </si>
  <si>
    <t>PRECIO</t>
  </si>
  <si>
    <t>RECURSO</t>
  </si>
  <si>
    <t>Recursos</t>
  </si>
  <si>
    <t>ANUAL</t>
  </si>
  <si>
    <t>BONUS</t>
  </si>
  <si>
    <t>SOCIAL</t>
  </si>
  <si>
    <t>Indemniz.</t>
  </si>
  <si>
    <t>SOCIALES</t>
  </si>
  <si>
    <t>DIRECTO</t>
  </si>
  <si>
    <t>HORA</t>
  </si>
  <si>
    <t>HORAS</t>
  </si>
  <si>
    <t>MARGEN</t>
  </si>
  <si>
    <t xml:space="preserve">SOCIO </t>
  </si>
  <si>
    <t>DIRECTOR DE PROYECTO</t>
  </si>
  <si>
    <t>Director Técnico (Ignacio)</t>
  </si>
  <si>
    <t>Jefe Proyecto</t>
  </si>
  <si>
    <t xml:space="preserve">Consultor senior </t>
  </si>
  <si>
    <t xml:space="preserve">Consultor </t>
  </si>
  <si>
    <t>OutSourcing</t>
  </si>
  <si>
    <t>Analista Programador</t>
  </si>
  <si>
    <t>Desarrollador experto producto</t>
  </si>
  <si>
    <t>RECURSO 8 - Desarrollador</t>
  </si>
  <si>
    <t>RECURSO 9 - Junior</t>
  </si>
  <si>
    <t>RECURSO 10 - Data Scientist</t>
  </si>
  <si>
    <t xml:space="preserve">Cómo completar los datos: </t>
  </si>
  <si>
    <t>Definir el tiempo de proyecto en MESES y luego para cada recurso indicar la dedicación (1 es 100%)</t>
  </si>
  <si>
    <t xml:space="preserve">Adaptaciones e implantación entorno </t>
  </si>
  <si>
    <t>Categorías</t>
  </si>
  <si>
    <t>Consultoría</t>
  </si>
  <si>
    <t>Sistemas</t>
  </si>
  <si>
    <t>Blockchain</t>
  </si>
  <si>
    <t>GERENTE</t>
  </si>
  <si>
    <t>ARQUITECTO</t>
  </si>
  <si>
    <t>CONSULTOR SENIOR</t>
  </si>
  <si>
    <t>CONSULTOR</t>
  </si>
  <si>
    <t>DESARROLLADOR</t>
  </si>
  <si>
    <t>jefe de proyecto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</si>
</sst>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#,##0.0"/>
    <numFmt numFmtId="60" formatCode="&quot; &quot;* #,##0.0&quot;     &quot;;&quot;-&quot;* #,##0.0&quot;     &quot;;&quot; &quot;* &quot;-&quot;??&quot;     &quot;"/>
    <numFmt numFmtId="61" formatCode="[$AUD]&quot; &quot;#,##0.00"/>
    <numFmt numFmtId="62" formatCode="0.0%"/>
    <numFmt numFmtId="63" formatCode="#,##0&quot; €&quot;;&quot;-&quot;#,##0&quot; €&quot;"/>
  </numFmts>
  <fonts count="22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  <font>
      <b val="1"/>
      <sz val="10"/>
      <color indexed="9"/>
      <name val="Arial"/>
    </font>
    <font>
      <sz val="11"/>
      <color indexed="8"/>
      <name val="Calibri"/>
    </font>
    <font>
      <sz val="10"/>
      <color indexed="13"/>
      <name val="Arial"/>
    </font>
    <font>
      <b val="1"/>
      <sz val="11"/>
      <color indexed="15"/>
      <name val="Calibri"/>
    </font>
    <font>
      <sz val="12"/>
      <color indexed="8"/>
      <name val="Times Roman"/>
    </font>
    <font>
      <b val="1"/>
      <sz val="12"/>
      <color indexed="8"/>
      <name val="Times Roman"/>
    </font>
    <font>
      <u val="single"/>
      <sz val="12"/>
      <color indexed="16"/>
      <name val="Times Roman"/>
    </font>
    <font>
      <sz val="20"/>
      <color indexed="17"/>
      <name val="Helvetica Neue"/>
    </font>
    <font>
      <sz val="20"/>
      <color indexed="18"/>
      <name val="Helvetica Neue"/>
    </font>
    <font>
      <b val="1"/>
      <i val="1"/>
      <sz val="18"/>
      <color indexed="17"/>
      <name val="Helvetica Neue"/>
    </font>
    <font>
      <b val="1"/>
      <i val="1"/>
      <sz val="18"/>
      <color indexed="18"/>
      <name val="Helvetica Neue"/>
    </font>
    <font>
      <b val="1"/>
      <sz val="10"/>
      <color indexed="13"/>
      <name val="Arial"/>
    </font>
    <font>
      <sz val="8"/>
      <color indexed="8"/>
      <name val="Arial"/>
    </font>
    <font>
      <b val="1"/>
      <sz val="8"/>
      <color indexed="8"/>
      <name val="Arial"/>
    </font>
    <font>
      <sz val="10"/>
      <color indexed="9"/>
      <name val="Arial"/>
    </font>
    <font>
      <sz val="10"/>
      <color indexed="22"/>
      <name val="Arial"/>
    </font>
    <font>
      <sz val="11"/>
      <color indexed="8"/>
      <name val="Helvetica Neue"/>
    </font>
    <font>
      <sz val="18"/>
      <color indexed="9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</fills>
  <borders count="6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10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horizontal="right"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59" fontId="0" fillId="2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60" fontId="3" fillId="2" borderId="8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3" fontId="0" fillId="2" borderId="6" applyNumberFormat="1" applyFont="1" applyFill="1" applyBorder="1" applyAlignment="1" applyProtection="0">
      <alignment vertical="bottom"/>
    </xf>
    <xf numFmtId="60" fontId="0" fillId="2" borderId="8" applyNumberFormat="1" applyFont="1" applyFill="1" applyBorder="1" applyAlignment="1" applyProtection="0">
      <alignment vertical="bottom"/>
    </xf>
    <xf numFmtId="61" fontId="0" fillId="2" borderId="10" applyNumberFormat="1" applyFont="1" applyFill="1" applyBorder="1" applyAlignment="1" applyProtection="0">
      <alignment vertical="bottom"/>
    </xf>
    <xf numFmtId="61" fontId="0" fillId="2" borderId="11" applyNumberFormat="1" applyFont="1" applyFill="1" applyBorder="1" applyAlignment="1" applyProtection="0">
      <alignment horizontal="right" vertical="bottom"/>
    </xf>
    <xf numFmtId="61" fontId="0" fillId="2" borderId="12" applyNumberFormat="1" applyFont="1" applyFill="1" applyBorder="1" applyAlignment="1" applyProtection="0">
      <alignment vertical="bottom"/>
    </xf>
    <xf numFmtId="62" fontId="4" fillId="4" borderId="8" applyNumberFormat="1" applyFont="1" applyFill="1" applyBorder="1" applyAlignment="1" applyProtection="0">
      <alignment horizontal="center" vertical="bottom"/>
    </xf>
    <xf numFmtId="60" fontId="0" fillId="2" borderId="6" applyNumberFormat="1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0" fontId="4" fillId="2" borderId="12" applyNumberFormat="0" applyFont="1" applyFill="1" applyBorder="1" applyAlignment="1" applyProtection="0">
      <alignment horizontal="center" vertical="center" wrapText="1" readingOrder="1"/>
    </xf>
    <xf numFmtId="0" fontId="4" fillId="2" borderId="6" applyNumberFormat="0" applyFont="1" applyFill="1" applyBorder="1" applyAlignment="1" applyProtection="0">
      <alignment horizontal="center" vertical="center" wrapText="1" readingOrder="1"/>
    </xf>
    <xf numFmtId="60" fontId="0" fillId="2" borderId="7" applyNumberFormat="1" applyFont="1" applyFill="1" applyBorder="1" applyAlignment="1" applyProtection="0">
      <alignment horizontal="center" vertical="bottom"/>
    </xf>
    <xf numFmtId="0" fontId="5" fillId="2" borderId="6" applyNumberFormat="0" applyFont="1" applyFill="1" applyBorder="1" applyAlignment="1" applyProtection="0">
      <alignment horizontal="center" vertical="center"/>
    </xf>
    <xf numFmtId="0" fontId="6" fillId="2" borderId="6" applyNumberFormat="0" applyFont="1" applyFill="1" applyBorder="1" applyAlignment="1" applyProtection="0">
      <alignment vertical="bottom"/>
    </xf>
    <xf numFmtId="62" fontId="0" fillId="2" borderId="6" applyNumberFormat="1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horizontal="left" vertical="center" wrapText="1" readingOrder="1"/>
    </xf>
    <xf numFmtId="0" fontId="0" fillId="2" borderId="15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horizontal="left" vertical="center" wrapText="1" readingOrder="1"/>
    </xf>
    <xf numFmtId="0" fontId="6" fillId="2" borderId="12" applyNumberFormat="0" applyFont="1" applyFill="1" applyBorder="1" applyAlignment="1" applyProtection="0">
      <alignment vertical="bottom"/>
    </xf>
    <xf numFmtId="61" fontId="0" fillId="5" borderId="8" applyNumberFormat="1" applyFont="1" applyFill="1" applyBorder="1" applyAlignment="1" applyProtection="0">
      <alignment vertical="bottom"/>
    </xf>
    <xf numFmtId="49" fontId="3" fillId="5" borderId="8" applyNumberFormat="1" applyFont="1" applyFill="1" applyBorder="1" applyAlignment="1" applyProtection="0">
      <alignment horizontal="center" vertical="bottom"/>
    </xf>
    <xf numFmtId="61" fontId="0" fillId="2" borderId="16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3" fontId="0" fillId="2" borderId="8" applyNumberFormat="1" applyFont="1" applyFill="1" applyBorder="1" applyAlignment="1" applyProtection="0">
      <alignment vertical="bottom"/>
    </xf>
    <xf numFmtId="2" fontId="0" fillId="2" borderId="16" applyNumberFormat="1" applyFont="1" applyFill="1" applyBorder="1" applyAlignment="1" applyProtection="0">
      <alignment vertical="bottom"/>
    </xf>
    <xf numFmtId="9" fontId="0" fillId="2" borderId="8" applyNumberFormat="1" applyFont="1" applyFill="1" applyBorder="1" applyAlignment="1" applyProtection="0">
      <alignment vertical="bottom"/>
    </xf>
    <xf numFmtId="0" fontId="7" fillId="2" borderId="9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right" vertical="bottom"/>
    </xf>
    <xf numFmtId="61" fontId="0" fillId="2" borderId="8" applyNumberFormat="1" applyFont="1" applyFill="1" applyBorder="1" applyAlignment="1" applyProtection="0">
      <alignment vertical="bottom"/>
    </xf>
    <xf numFmtId="0" fontId="3" fillId="2" borderId="9" applyNumberFormat="0" applyFont="1" applyFill="1" applyBorder="1" applyAlignment="1" applyProtection="0">
      <alignment vertical="bottom"/>
    </xf>
    <xf numFmtId="0" fontId="3" fillId="2" borderId="6" applyNumberFormat="0" applyFont="1" applyFill="1" applyBorder="1" applyAlignment="1" applyProtection="0">
      <alignment vertical="bottom"/>
    </xf>
    <xf numFmtId="60" fontId="3" fillId="2" borderId="14" applyNumberFormat="1" applyFont="1" applyFill="1" applyBorder="1" applyAlignment="1" applyProtection="0">
      <alignment vertical="bottom"/>
    </xf>
    <xf numFmtId="61" fontId="0" fillId="2" borderId="14" applyNumberFormat="1" applyFont="1" applyFill="1" applyBorder="1" applyAlignment="1" applyProtection="0">
      <alignment vertical="bottom"/>
    </xf>
    <xf numFmtId="4" fontId="3" fillId="2" borderId="7" applyNumberFormat="1" applyFont="1" applyFill="1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vertical="bottom"/>
    </xf>
    <xf numFmtId="60" fontId="3" fillId="2" borderId="9" applyNumberFormat="1" applyFont="1" applyFill="1" applyBorder="1" applyAlignment="1" applyProtection="0">
      <alignment vertical="bottom"/>
    </xf>
    <xf numFmtId="60" fontId="0" fillId="2" borderId="6" applyNumberFormat="1" applyFont="1" applyFill="1" applyBorder="1" applyAlignment="1" applyProtection="0">
      <alignment vertical="bottom"/>
    </xf>
    <xf numFmtId="61" fontId="0" fillId="2" borderId="6" applyNumberFormat="1" applyFont="1" applyFill="1" applyBorder="1" applyAlignment="1" applyProtection="0">
      <alignment vertical="bottom"/>
    </xf>
    <xf numFmtId="0" fontId="5" fillId="2" borderId="14" applyNumberFormat="0" applyFont="1" applyFill="1" applyBorder="1" applyAlignment="1" applyProtection="0">
      <alignment vertical="bottom"/>
    </xf>
    <xf numFmtId="0" fontId="3" fillId="2" borderId="14" applyNumberFormat="0" applyFont="1" applyFill="1" applyBorder="1" applyAlignment="1" applyProtection="0">
      <alignment vertical="bottom"/>
    </xf>
    <xf numFmtId="0" fontId="7" fillId="2" borderId="6" applyNumberFormat="0" applyFont="1" applyFill="1" applyBorder="1" applyAlignment="1" applyProtection="0">
      <alignment horizontal="center" vertical="center"/>
    </xf>
    <xf numFmtId="0" fontId="0" fillId="2" borderId="17" applyNumberFormat="0" applyFont="1" applyFill="1" applyBorder="1" applyAlignment="1" applyProtection="0">
      <alignment vertical="bottom"/>
    </xf>
    <xf numFmtId="61" fontId="3" fillId="2" borderId="5" applyNumberFormat="1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49" fontId="3" fillId="5" borderId="8" applyNumberFormat="1" applyFont="1" applyFill="1" applyBorder="1" applyAlignment="1" applyProtection="0">
      <alignment vertical="bottom"/>
    </xf>
    <xf numFmtId="0" fontId="0" fillId="2" borderId="18" applyNumberFormat="1" applyFont="1" applyFill="1" applyBorder="1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horizontal="center" vertical="bottom"/>
    </xf>
    <xf numFmtId="63" fontId="0" fillId="2" borderId="19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horizontal="center" vertical="bottom"/>
    </xf>
    <xf numFmtId="63" fontId="0" fillId="2" borderId="8" applyNumberFormat="1" applyFont="1" applyFill="1" applyBorder="1" applyAlignment="1" applyProtection="0">
      <alignment vertical="bottom"/>
    </xf>
    <xf numFmtId="49" fontId="8" borderId="8" applyNumberFormat="1" applyFont="1" applyFill="0" applyBorder="1" applyAlignment="1" applyProtection="0">
      <alignment horizontal="center" vertical="center" readingOrder="1"/>
    </xf>
    <xf numFmtId="0" fontId="0" fillId="2" borderId="8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49" fontId="9" borderId="17" applyNumberFormat="1" applyFont="1" applyFill="0" applyBorder="1" applyAlignment="1" applyProtection="0">
      <alignment horizontal="center" vertical="center" readingOrder="1"/>
    </xf>
    <xf numFmtId="49" fontId="9" borderId="14" applyNumberFormat="1" applyFont="1" applyFill="0" applyBorder="1" applyAlignment="1" applyProtection="0">
      <alignment horizontal="center" vertical="center" readingOrder="1"/>
    </xf>
    <xf numFmtId="49" fontId="9" borderId="23" applyNumberFormat="1" applyFont="1" applyFill="0" applyBorder="1" applyAlignment="1" applyProtection="0">
      <alignment horizontal="center" vertical="center" readingOrder="1"/>
    </xf>
    <xf numFmtId="0" fontId="0" fillId="2" borderId="24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49" fontId="8" borderId="5" applyNumberFormat="1" applyFont="1" applyFill="0" applyBorder="1" applyAlignment="1" applyProtection="0">
      <alignment vertical="center" readingOrder="1"/>
    </xf>
    <xf numFmtId="49" fontId="8" borderId="6" applyNumberFormat="1" applyFont="1" applyFill="0" applyBorder="1" applyAlignment="1" applyProtection="0">
      <alignment horizontal="left" vertical="center" readingOrder="1"/>
    </xf>
    <xf numFmtId="49" fontId="8" borderId="6" applyNumberFormat="1" applyFont="1" applyFill="0" applyBorder="1" applyAlignment="1" applyProtection="0">
      <alignment horizontal="center" vertical="center" readingOrder="1"/>
    </xf>
    <xf numFmtId="49" fontId="8" borderId="7" applyNumberFormat="1" applyFont="1" applyFill="0" applyBorder="1" applyAlignment="1" applyProtection="0">
      <alignment horizontal="center" vertical="center" readingOrder="1"/>
    </xf>
    <xf numFmtId="49" fontId="8" borderId="27" applyNumberFormat="1" applyFont="1" applyFill="0" applyBorder="1" applyAlignment="1" applyProtection="0">
      <alignment vertical="center" readingOrder="1"/>
    </xf>
    <xf numFmtId="49" fontId="8" borderId="21" applyNumberFormat="1" applyFont="1" applyFill="0" applyBorder="1" applyAlignment="1" applyProtection="0">
      <alignment horizontal="left" vertical="center" readingOrder="1"/>
    </xf>
    <xf numFmtId="49" fontId="8" borderId="21" applyNumberFormat="1" applyFont="1" applyFill="0" applyBorder="1" applyAlignment="1" applyProtection="0">
      <alignment horizontal="center" vertical="center" readingOrder="1"/>
    </xf>
    <xf numFmtId="49" fontId="8" borderId="28" applyNumberFormat="1" applyFont="1" applyFill="0" applyBorder="1" applyAlignment="1" applyProtection="0">
      <alignment horizontal="center" vertical="center" readingOrder="1"/>
    </xf>
    <xf numFmtId="0" fontId="0" applyNumberFormat="1" applyFont="1" applyFill="0" applyBorder="0" applyAlignment="1" applyProtection="0">
      <alignment vertical="bottom"/>
    </xf>
    <xf numFmtId="61" fontId="11" fillId="2" borderId="1" applyNumberFormat="1" applyFont="1" applyFill="1" applyBorder="1" applyAlignment="1" applyProtection="0">
      <alignment horizontal="left" vertical="center"/>
    </xf>
    <xf numFmtId="0" fontId="12" fillId="2" borderId="2" applyNumberFormat="0" applyFont="1" applyFill="1" applyBorder="1" applyAlignment="1" applyProtection="0">
      <alignment horizontal="left" vertical="bottom"/>
    </xf>
    <xf numFmtId="0" fontId="0" fillId="2" borderId="29" applyNumberFormat="0" applyFont="1" applyFill="1" applyBorder="1" applyAlignment="1" applyProtection="0">
      <alignment vertical="bottom"/>
    </xf>
    <xf numFmtId="61" fontId="13" fillId="2" borderId="5" applyNumberFormat="1" applyFont="1" applyFill="1" applyBorder="1" applyAlignment="1" applyProtection="0">
      <alignment horizontal="left" vertical="center"/>
    </xf>
    <xf numFmtId="0" fontId="0" fillId="2" borderId="30" applyNumberFormat="0" applyFont="1" applyFill="1" applyBorder="1" applyAlignment="1" applyProtection="0">
      <alignment vertical="bottom"/>
    </xf>
    <xf numFmtId="49" fontId="3" fillId="2" borderId="31" applyNumberFormat="1" applyFont="1" applyFill="1" applyBorder="1" applyAlignment="1" applyProtection="0">
      <alignment horizontal="center" vertical="bottom"/>
    </xf>
    <xf numFmtId="61" fontId="3" fillId="2" borderId="32" applyNumberFormat="1" applyFont="1" applyFill="1" applyBorder="1" applyAlignment="1" applyProtection="0">
      <alignment horizontal="center" vertical="bottom"/>
    </xf>
    <xf numFmtId="61" fontId="3" fillId="2" borderId="33" applyNumberFormat="1" applyFont="1" applyFill="1" applyBorder="1" applyAlignment="1" applyProtection="0">
      <alignment horizontal="center" vertical="bottom"/>
    </xf>
    <xf numFmtId="0" fontId="0" fillId="2" borderId="34" applyNumberFormat="0" applyFont="1" applyFill="1" applyBorder="1" applyAlignment="1" applyProtection="0">
      <alignment vertical="bottom"/>
    </xf>
    <xf numFmtId="61" fontId="0" fillId="2" borderId="6" applyNumberFormat="1" applyFont="1" applyFill="1" applyBorder="1" applyAlignment="1" applyProtection="0">
      <alignment horizontal="right" vertical="bottom"/>
    </xf>
    <xf numFmtId="61" fontId="14" fillId="2" borderId="5" applyNumberFormat="1" applyFont="1" applyFill="1" applyBorder="1" applyAlignment="1" applyProtection="0">
      <alignment horizontal="center" vertical="bottom"/>
    </xf>
    <xf numFmtId="61" fontId="14" fillId="2" borderId="6" applyNumberFormat="1" applyFont="1" applyFill="1" applyBorder="1" applyAlignment="1" applyProtection="0">
      <alignment horizontal="center" vertical="bottom"/>
    </xf>
    <xf numFmtId="61" fontId="3" fillId="2" borderId="6" applyNumberFormat="1" applyFont="1" applyFill="1" applyBorder="1" applyAlignment="1" applyProtection="0">
      <alignment vertical="bottom"/>
    </xf>
    <xf numFmtId="49" fontId="0" fillId="2" borderId="35" applyNumberFormat="1" applyFont="1" applyFill="1" applyBorder="1" applyAlignment="1" applyProtection="0">
      <alignment horizontal="right" vertical="bottom"/>
    </xf>
    <xf numFmtId="49" fontId="0" fillId="2" borderId="35" applyNumberFormat="1" applyFont="1" applyFill="1" applyBorder="1" applyAlignment="1" applyProtection="0">
      <alignment horizontal="center" vertical="bottom"/>
    </xf>
    <xf numFmtId="0" fontId="0" fillId="2" borderId="35" applyNumberFormat="0" applyFont="1" applyFill="1" applyBorder="1" applyAlignment="1" applyProtection="0">
      <alignment vertical="bottom"/>
    </xf>
    <xf numFmtId="61" fontId="3" fillId="2" borderId="35" applyNumberFormat="1" applyFont="1" applyFill="1" applyBorder="1" applyAlignment="1" applyProtection="0">
      <alignment vertical="bottom"/>
    </xf>
    <xf numFmtId="49" fontId="15" fillId="2" borderId="6" applyNumberFormat="1" applyFont="1" applyFill="1" applyBorder="1" applyAlignment="1" applyProtection="0">
      <alignment vertical="bottom"/>
    </xf>
    <xf numFmtId="9" fontId="15" fillId="2" borderId="6" applyNumberFormat="1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10" fontId="0" fillId="2" borderId="6" applyNumberFormat="1" applyFont="1" applyFill="1" applyBorder="1" applyAlignment="1" applyProtection="0">
      <alignment vertical="bottom"/>
    </xf>
    <xf numFmtId="49" fontId="15" fillId="2" borderId="6" applyNumberFormat="1" applyFont="1" applyFill="1" applyBorder="1" applyAlignment="1" applyProtection="0">
      <alignment horizontal="left" vertical="bottom"/>
    </xf>
    <xf numFmtId="49" fontId="0" fillId="2" borderId="30" applyNumberFormat="1" applyFont="1" applyFill="1" applyBorder="1" applyAlignment="1" applyProtection="0">
      <alignment vertical="bottom"/>
    </xf>
    <xf numFmtId="4" fontId="0" fillId="2" borderId="37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62" fontId="0" fillId="2" borderId="10" applyNumberFormat="1" applyFont="1" applyFill="1" applyBorder="1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61" fontId="3" fillId="2" borderId="30" applyNumberFormat="1" applyFont="1" applyFill="1" applyBorder="1" applyAlignment="1" applyProtection="0">
      <alignment vertical="bottom"/>
    </xf>
    <xf numFmtId="49" fontId="0" fillId="2" borderId="38" applyNumberFormat="1" applyFont="1" applyFill="1" applyBorder="1" applyAlignment="1" applyProtection="0">
      <alignment vertical="bottom"/>
    </xf>
    <xf numFmtId="61" fontId="0" fillId="2" borderId="39" applyNumberFormat="1" applyFont="1" applyFill="1" applyBorder="1" applyAlignment="1" applyProtection="0">
      <alignment vertical="bottom"/>
    </xf>
    <xf numFmtId="10" fontId="0" fillId="2" borderId="40" applyNumberFormat="1" applyFont="1" applyFill="1" applyBorder="1" applyAlignment="1" applyProtection="0">
      <alignment horizontal="center" vertical="center"/>
    </xf>
    <xf numFmtId="61" fontId="3" fillId="2" borderId="34" applyNumberFormat="1" applyFont="1" applyFill="1" applyBorder="1" applyAlignment="1" applyProtection="0">
      <alignment vertical="bottom"/>
    </xf>
    <xf numFmtId="49" fontId="0" fillId="2" borderId="30" applyNumberFormat="1" applyFont="1" applyFill="1" applyBorder="1" applyAlignment="1" applyProtection="0">
      <alignment horizontal="right" vertical="bottom"/>
    </xf>
    <xf numFmtId="4" fontId="6" fillId="2" borderId="37" applyNumberFormat="1" applyFont="1" applyFill="1" applyBorder="1" applyAlignment="1" applyProtection="0">
      <alignment vertical="bottom"/>
    </xf>
    <xf numFmtId="0" fontId="0" fillId="2" borderId="41" applyNumberFormat="0" applyFont="1" applyFill="1" applyBorder="1" applyAlignment="1" applyProtection="0">
      <alignment vertical="bottom"/>
    </xf>
    <xf numFmtId="0" fontId="0" fillId="2" borderId="42" applyNumberFormat="0" applyFont="1" applyFill="1" applyBorder="1" applyAlignment="1" applyProtection="0">
      <alignment vertical="bottom"/>
    </xf>
    <xf numFmtId="49" fontId="0" fillId="2" borderId="43" applyNumberFormat="1" applyFont="1" applyFill="1" applyBorder="1" applyAlignment="1" applyProtection="0">
      <alignment vertical="bottom"/>
    </xf>
    <xf numFmtId="61" fontId="6" fillId="2" borderId="42" applyNumberFormat="1" applyFont="1" applyFill="1" applyBorder="1" applyAlignment="1" applyProtection="0">
      <alignment horizontal="center" vertical="bottom"/>
    </xf>
    <xf numFmtId="10" fontId="0" fillId="2" borderId="44" applyNumberFormat="1" applyFont="1" applyFill="1" applyBorder="1" applyAlignment="1" applyProtection="0">
      <alignment horizontal="center" vertical="center"/>
    </xf>
    <xf numFmtId="0" fontId="0" fillId="2" borderId="43" applyNumberFormat="0" applyFont="1" applyFill="1" applyBorder="1" applyAlignment="1" applyProtection="0">
      <alignment vertical="bottom"/>
    </xf>
    <xf numFmtId="61" fontId="0" fillId="2" borderId="40" applyNumberFormat="1" applyFont="1" applyFill="1" applyBorder="1" applyAlignment="1" applyProtection="0">
      <alignment horizontal="center" vertical="bottom"/>
    </xf>
    <xf numFmtId="49" fontId="16" fillId="2" borderId="45" applyNumberFormat="1" applyFont="1" applyFill="1" applyBorder="1" applyAlignment="1" applyProtection="0">
      <alignment horizontal="center" vertical="bottom"/>
    </xf>
    <xf numFmtId="61" fontId="16" fillId="2" borderId="46" applyNumberFormat="1" applyFont="1" applyFill="1" applyBorder="1" applyAlignment="1" applyProtection="0">
      <alignment horizontal="center" vertical="bottom"/>
    </xf>
    <xf numFmtId="49" fontId="16" fillId="2" borderId="40" applyNumberFormat="1" applyFont="1" applyFill="1" applyBorder="1" applyAlignment="1" applyProtection="0">
      <alignment horizontal="center" vertical="bottom"/>
    </xf>
    <xf numFmtId="61" fontId="16" fillId="2" borderId="40" applyNumberFormat="1" applyFont="1" applyFill="1" applyBorder="1" applyAlignment="1" applyProtection="0">
      <alignment horizontal="center" vertical="bottom"/>
    </xf>
    <xf numFmtId="61" fontId="16" fillId="2" borderId="47" applyNumberFormat="1" applyFont="1" applyFill="1" applyBorder="1" applyAlignment="1" applyProtection="0">
      <alignment horizontal="center" vertical="bottom"/>
    </xf>
    <xf numFmtId="61" fontId="17" fillId="2" borderId="40" applyNumberFormat="1" applyFont="1" applyFill="1" applyBorder="1" applyAlignment="1" applyProtection="0">
      <alignment horizontal="center" vertical="bottom"/>
    </xf>
    <xf numFmtId="49" fontId="17" fillId="2" borderId="40" applyNumberFormat="1" applyFont="1" applyFill="1" applyBorder="1" applyAlignment="1" applyProtection="0">
      <alignment horizontal="center" vertical="bottom"/>
    </xf>
    <xf numFmtId="49" fontId="0" fillId="2" borderId="44" applyNumberFormat="1" applyFont="1" applyFill="1" applyBorder="1" applyAlignment="1" applyProtection="0">
      <alignment horizontal="center" vertical="bottom"/>
    </xf>
    <xf numFmtId="49" fontId="16" fillId="2" borderId="48" applyNumberFormat="1" applyFont="1" applyFill="1" applyBorder="1" applyAlignment="1" applyProtection="0">
      <alignment horizontal="center" vertical="bottom"/>
    </xf>
    <xf numFmtId="49" fontId="16" fillId="2" borderId="49" applyNumberFormat="1" applyFont="1" applyFill="1" applyBorder="1" applyAlignment="1" applyProtection="0">
      <alignment horizontal="center" vertical="bottom"/>
    </xf>
    <xf numFmtId="49" fontId="16" fillId="2" borderId="44" applyNumberFormat="1" applyFont="1" applyFill="1" applyBorder="1" applyAlignment="1" applyProtection="0">
      <alignment horizontal="center" vertical="bottom"/>
    </xf>
    <xf numFmtId="49" fontId="17" fillId="2" borderId="44" applyNumberFormat="1" applyFont="1" applyFill="1" applyBorder="1" applyAlignment="1" applyProtection="0">
      <alignment horizontal="center" vertical="bottom"/>
    </xf>
    <xf numFmtId="49" fontId="17" fillId="2" borderId="50" applyNumberFormat="1" applyFont="1" applyFill="1" applyBorder="1" applyAlignment="1" applyProtection="0">
      <alignment horizontal="center" vertical="bottom"/>
    </xf>
    <xf numFmtId="49" fontId="0" fillId="2" borderId="40" applyNumberFormat="1" applyFont="1" applyFill="1" applyBorder="1" applyAlignment="1" applyProtection="0">
      <alignment vertical="bottom"/>
    </xf>
    <xf numFmtId="3" fontId="0" fillId="2" borderId="51" applyNumberFormat="1" applyFont="1" applyFill="1" applyBorder="1" applyAlignment="1" applyProtection="0">
      <alignment vertical="bottom"/>
    </xf>
    <xf numFmtId="3" fontId="0" fillId="6" borderId="52" applyNumberFormat="1" applyFont="1" applyFill="1" applyBorder="1" applyAlignment="1" applyProtection="0">
      <alignment vertical="bottom"/>
    </xf>
    <xf numFmtId="4" fontId="0" fillId="6" borderId="53" applyNumberFormat="1" applyFont="1" applyFill="1" applyBorder="1" applyAlignment="1" applyProtection="0">
      <alignment vertical="bottom"/>
    </xf>
    <xf numFmtId="4" fontId="0" fillId="2" borderId="52" applyNumberFormat="1" applyFont="1" applyFill="1" applyBorder="1" applyAlignment="1" applyProtection="0">
      <alignment vertical="bottom"/>
    </xf>
    <xf numFmtId="4" fontId="0" fillId="2" borderId="54" applyNumberFormat="1" applyFont="1" applyFill="1" applyBorder="1" applyAlignment="1" applyProtection="0">
      <alignment vertical="bottom"/>
    </xf>
    <xf numFmtId="4" fontId="0" fillId="6" borderId="54" applyNumberFormat="1" applyFont="1" applyFill="1" applyBorder="1" applyAlignment="1" applyProtection="0">
      <alignment vertical="bottom"/>
    </xf>
    <xf numFmtId="4" fontId="0" fillId="2" borderId="53" applyNumberFormat="1" applyFont="1" applyFill="1" applyBorder="1" applyAlignment="1" applyProtection="0">
      <alignment vertical="bottom"/>
    </xf>
    <xf numFmtId="4" fontId="0" fillId="7" borderId="51" applyNumberFormat="1" applyFont="1" applyFill="1" applyBorder="1" applyAlignment="1" applyProtection="0">
      <alignment vertical="bottom"/>
    </xf>
    <xf numFmtId="4" fontId="0" fillId="2" borderId="47" applyNumberFormat="1" applyFont="1" applyFill="1" applyBorder="1" applyAlignment="1" applyProtection="0">
      <alignment vertical="bottom"/>
    </xf>
    <xf numFmtId="10" fontId="0" fillId="2" borderId="47" applyNumberFormat="1" applyFont="1" applyFill="1" applyBorder="1" applyAlignment="1" applyProtection="0">
      <alignment vertical="bottom"/>
    </xf>
    <xf numFmtId="4" fontId="18" fillId="8" borderId="51" applyNumberFormat="1" applyFont="1" applyFill="1" applyBorder="1" applyAlignment="1" applyProtection="0">
      <alignment vertical="bottom"/>
    </xf>
    <xf numFmtId="4" fontId="18" fillId="2" borderId="47" applyNumberFormat="1" applyFont="1" applyFill="1" applyBorder="1" applyAlignment="1" applyProtection="0">
      <alignment vertical="bottom"/>
    </xf>
    <xf numFmtId="4" fontId="0" fillId="2" borderId="51" applyNumberFormat="1" applyFont="1" applyFill="1" applyBorder="1" applyAlignment="1" applyProtection="0">
      <alignment vertical="bottom"/>
    </xf>
    <xf numFmtId="4" fontId="0" fillId="2" borderId="55" applyNumberFormat="1" applyFont="1" applyFill="1" applyBorder="1" applyAlignment="1" applyProtection="0">
      <alignment vertical="bottom"/>
    </xf>
    <xf numFmtId="9" fontId="18" fillId="8" borderId="55" applyNumberFormat="1" applyFont="1" applyFill="1" applyBorder="1" applyAlignment="1" applyProtection="0">
      <alignment vertical="bottom"/>
    </xf>
    <xf numFmtId="49" fontId="19" fillId="2" borderId="47" applyNumberFormat="1" applyFont="1" applyFill="1" applyBorder="1" applyAlignment="1" applyProtection="0">
      <alignment vertical="bottom"/>
    </xf>
    <xf numFmtId="3" fontId="0" fillId="6" borderId="56" applyNumberFormat="1" applyFont="1" applyFill="1" applyBorder="1" applyAlignment="1" applyProtection="0">
      <alignment vertical="bottom"/>
    </xf>
    <xf numFmtId="4" fontId="0" fillId="6" borderId="57" applyNumberFormat="1" applyFont="1" applyFill="1" applyBorder="1" applyAlignment="1" applyProtection="0">
      <alignment vertical="bottom"/>
    </xf>
    <xf numFmtId="4" fontId="0" fillId="2" borderId="56" applyNumberFormat="1" applyFont="1" applyFill="1" applyBorder="1" applyAlignment="1" applyProtection="0">
      <alignment vertical="bottom"/>
    </xf>
    <xf numFmtId="4" fontId="0" fillId="2" borderId="8" applyNumberFormat="1" applyFont="1" applyFill="1" applyBorder="1" applyAlignment="1" applyProtection="0">
      <alignment vertical="bottom"/>
    </xf>
    <xf numFmtId="4" fontId="0" fillId="6" borderId="8" applyNumberFormat="1" applyFont="1" applyFill="1" applyBorder="1" applyAlignment="1" applyProtection="0">
      <alignment vertical="bottom"/>
    </xf>
    <xf numFmtId="4" fontId="0" fillId="2" borderId="57" applyNumberFormat="1" applyFont="1" applyFill="1" applyBorder="1" applyAlignment="1" applyProtection="0">
      <alignment vertical="bottom"/>
    </xf>
    <xf numFmtId="4" fontId="0" fillId="7" borderId="55" applyNumberFormat="1" applyFont="1" applyFill="1" applyBorder="1" applyAlignment="1" applyProtection="0">
      <alignment vertical="bottom"/>
    </xf>
    <xf numFmtId="4" fontId="18" fillId="8" borderId="55" applyNumberFormat="1" applyFont="1" applyFill="1" applyBorder="1" applyAlignment="1" applyProtection="0">
      <alignment vertical="bottom"/>
    </xf>
    <xf numFmtId="4" fontId="0" fillId="2" borderId="58" applyNumberFormat="1" applyFont="1" applyFill="1" applyBorder="1" applyAlignment="1" applyProtection="0">
      <alignment vertical="bottom"/>
    </xf>
    <xf numFmtId="49" fontId="0" fillId="2" borderId="47" applyNumberFormat="1" applyFont="1" applyFill="1" applyBorder="1" applyAlignment="1" applyProtection="0">
      <alignment vertical="bottom"/>
    </xf>
    <xf numFmtId="3" fontId="0" fillId="2" borderId="37" applyNumberFormat="1" applyFont="1" applyFill="1" applyBorder="1" applyAlignment="1" applyProtection="0">
      <alignment vertical="bottom"/>
    </xf>
    <xf numFmtId="49" fontId="15" fillId="2" borderId="47" applyNumberFormat="1" applyFont="1" applyFill="1" applyBorder="1" applyAlignment="1" applyProtection="0">
      <alignment vertical="bottom"/>
    </xf>
    <xf numFmtId="4" fontId="0" fillId="8" borderId="55" applyNumberFormat="1" applyFont="1" applyFill="1" applyBorder="1" applyAlignment="1" applyProtection="0">
      <alignment vertical="bottom"/>
    </xf>
    <xf numFmtId="59" fontId="0" fillId="2" borderId="58" applyNumberFormat="1" applyFont="1" applyFill="1" applyBorder="1" applyAlignment="1" applyProtection="0">
      <alignment vertical="bottom"/>
    </xf>
    <xf numFmtId="49" fontId="0" fillId="2" borderId="44" applyNumberFormat="1" applyFont="1" applyFill="1" applyBorder="1" applyAlignment="1" applyProtection="0">
      <alignment vertical="bottom"/>
    </xf>
    <xf numFmtId="3" fontId="0" fillId="6" borderId="59" applyNumberFormat="1" applyFont="1" applyFill="1" applyBorder="1" applyAlignment="1" applyProtection="0">
      <alignment vertical="bottom"/>
    </xf>
    <xf numFmtId="4" fontId="0" fillId="6" borderId="60" applyNumberFormat="1" applyFont="1" applyFill="1" applyBorder="1" applyAlignment="1" applyProtection="0">
      <alignment vertical="bottom"/>
    </xf>
    <xf numFmtId="4" fontId="0" fillId="2" borderId="59" applyNumberFormat="1" applyFont="1" applyFill="1" applyBorder="1" applyAlignment="1" applyProtection="0">
      <alignment vertical="bottom"/>
    </xf>
    <xf numFmtId="4" fontId="0" fillId="2" borderId="61" applyNumberFormat="1" applyFont="1" applyFill="1" applyBorder="1" applyAlignment="1" applyProtection="0">
      <alignment vertical="bottom"/>
    </xf>
    <xf numFmtId="4" fontId="0" fillId="6" borderId="61" applyNumberFormat="1" applyFont="1" applyFill="1" applyBorder="1" applyAlignment="1" applyProtection="0">
      <alignment vertical="bottom"/>
    </xf>
    <xf numFmtId="4" fontId="0" fillId="2" borderId="60" applyNumberFormat="1" applyFont="1" applyFill="1" applyBorder="1" applyAlignment="1" applyProtection="0">
      <alignment vertical="bottom"/>
    </xf>
    <xf numFmtId="4" fontId="0" fillId="7" borderId="58" applyNumberFormat="1" applyFont="1" applyFill="1" applyBorder="1" applyAlignment="1" applyProtection="0">
      <alignment vertical="bottom"/>
    </xf>
    <xf numFmtId="4" fontId="18" fillId="8" borderId="58" applyNumberFormat="1" applyFont="1" applyFill="1" applyBorder="1" applyAlignment="1" applyProtection="0">
      <alignment vertical="bottom"/>
    </xf>
    <xf numFmtId="0" fontId="0" fillId="2" borderId="62" applyNumberFormat="0" applyFont="1" applyFill="1" applyBorder="1" applyAlignment="1" applyProtection="0">
      <alignment vertical="bottom"/>
    </xf>
    <xf numFmtId="4" fontId="18" fillId="2" borderId="30" applyNumberFormat="1" applyFont="1" applyFill="1" applyBorder="1" applyAlignment="1" applyProtection="0">
      <alignment vertical="bottom"/>
    </xf>
    <xf numFmtId="4" fontId="3" fillId="2" borderId="37" applyNumberFormat="1" applyFont="1" applyFill="1" applyBorder="1" applyAlignment="1" applyProtection="0">
      <alignment vertical="bottom"/>
    </xf>
    <xf numFmtId="4" fontId="18" fillId="2" borderId="40" applyNumberFormat="1" applyFont="1" applyFill="1" applyBorder="1" applyAlignment="1" applyProtection="0">
      <alignment vertical="bottom"/>
    </xf>
    <xf numFmtId="4" fontId="4" fillId="9" borderId="37" applyNumberFormat="1" applyFont="1" applyFill="1" applyBorder="1" applyAlignment="1" applyProtection="0">
      <alignment vertical="bottom"/>
    </xf>
    <xf numFmtId="9" fontId="4" fillId="9" borderId="55" applyNumberFormat="1" applyFont="1" applyFill="1" applyBorder="1" applyAlignment="1" applyProtection="0">
      <alignment vertical="bottom"/>
    </xf>
    <xf numFmtId="49" fontId="21" fillId="5" borderId="5" applyNumberFormat="1" applyFont="1" applyFill="1" applyBorder="1" applyAlignment="1" applyProtection="0">
      <alignment horizontal="left" vertical="center"/>
    </xf>
    <xf numFmtId="61" fontId="21" fillId="5" borderId="6" applyNumberFormat="1" applyFont="1" applyFill="1" applyBorder="1" applyAlignment="1" applyProtection="0">
      <alignment horizontal="left" vertical="center"/>
    </xf>
    <xf numFmtId="61" fontId="0" fillId="2" borderId="6" applyNumberFormat="1" applyFont="1" applyFill="1" applyBorder="1" applyAlignment="1" applyProtection="0">
      <alignment horizontal="center" vertical="bottom"/>
    </xf>
    <xf numFmtId="61" fontId="21" fillId="5" borderId="5" applyNumberFormat="1" applyFont="1" applyFill="1" applyBorder="1" applyAlignment="1" applyProtection="0">
      <alignment horizontal="left" vertical="center"/>
    </xf>
    <xf numFmtId="0" fontId="0" fillId="2" borderId="7" applyNumberFormat="0" applyFont="1" applyFill="1" applyBorder="1" applyAlignment="1" applyProtection="0">
      <alignment vertical="bottom"/>
    </xf>
    <xf numFmtId="63" fontId="0" fillId="2" borderId="18" applyNumberFormat="1" applyFont="1" applyFill="1" applyBorder="1" applyAlignment="1" applyProtection="0">
      <alignment vertical="bottom"/>
    </xf>
    <xf numFmtId="63" fontId="0" fillId="2" borderId="13" applyNumberFormat="1" applyFont="1" applyFill="1" applyBorder="1" applyAlignment="1" applyProtection="0">
      <alignment vertical="bottom"/>
    </xf>
    <xf numFmtId="3" fontId="0" fillId="2" borderId="7" applyNumberFormat="1" applyFont="1" applyFill="1" applyBorder="1" applyAlignment="1" applyProtection="0">
      <alignment vertical="bottom"/>
    </xf>
    <xf numFmtId="9" fontId="0" fillId="2" borderId="6" applyNumberFormat="1" applyFont="1" applyFill="1" applyBorder="1" applyAlignment="1" applyProtection="0">
      <alignment vertical="bottom"/>
    </xf>
    <xf numFmtId="3" fontId="3" fillId="2" borderId="6" applyNumberFormat="1" applyFont="1" applyFill="1" applyBorder="1" applyAlignment="1" applyProtection="0">
      <alignment vertical="bottom"/>
    </xf>
    <xf numFmtId="49" fontId="0" fillId="2" borderId="63" applyNumberFormat="1" applyFont="1" applyFill="1" applyBorder="1" applyAlignment="1" applyProtection="0">
      <alignment vertical="bottom"/>
    </xf>
    <xf numFmtId="61" fontId="0" fillId="2" borderId="64" applyNumberFormat="1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3" fontId="0" fillId="2" borderId="2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989f"/>
      <rgbColor rgb="ff718691"/>
      <rgbColor rgb="ffff0000"/>
      <rgbColor rgb="ff88bee0"/>
      <rgbColor rgb="ffacc434"/>
      <rgbColor rgb="ff0000ee"/>
      <rgbColor rgb="ffc00000"/>
      <rgbColor rgb="ffdd0806"/>
      <rgbColor rgb="fff2f2f2"/>
      <rgbColor rgb="ffd8d8d8"/>
      <rgbColor rgb="ffa5a5a5"/>
      <rgbColor rgb="ff3a93cd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596900</xdr:colOff>
      <xdr:row>0</xdr:row>
      <xdr:rowOff>123627</xdr:rowOff>
    </xdr:from>
    <xdr:to>
      <xdr:col>0</xdr:col>
      <xdr:colOff>1795779</xdr:colOff>
      <xdr:row>7</xdr:row>
      <xdr:rowOff>0</xdr:rowOff>
    </xdr:to>
    <xdr:pic>
      <xdr:nvPicPr>
        <xdr:cNvPr id="4" name="Dipassio-Brand-2.png" descr="Dipassio-Brand-2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596900" y="123626"/>
          <a:ext cx="1198879" cy="1448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FF0010"/>
      </a:accent1>
      <a:accent2>
        <a:srgbClr val="3B8400"/>
      </a:accent2>
      <a:accent3>
        <a:srgbClr val="133749"/>
      </a:accent3>
      <a:accent4>
        <a:srgbClr val="4C4F54"/>
      </a:accent4>
      <a:accent5>
        <a:srgbClr val="4076B2"/>
      </a:accent5>
      <a:accent6>
        <a:srgbClr val="3A93CD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latform.openai.com/docs/guides/completion/inserting-text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Q33"/>
  <sheetViews>
    <sheetView workbookViewId="0" showGridLines="0" defaultGridColor="1"/>
  </sheetViews>
  <sheetFormatPr defaultColWidth="10.8333" defaultRowHeight="12.5" customHeight="1" outlineLevelRow="0" outlineLevelCol="0"/>
  <cols>
    <col min="1" max="1" width="29.6719" style="1" customWidth="1"/>
    <col min="2" max="2" width="14" style="1" customWidth="1"/>
    <col min="3" max="3" width="15.1719" style="1" customWidth="1"/>
    <col min="4" max="4" width="13.8516" style="1" customWidth="1"/>
    <col min="5" max="5" width="10.8516" style="1" customWidth="1"/>
    <col min="6" max="6" width="4.17188" style="1" customWidth="1"/>
    <col min="7" max="7" width="17.8516" style="1" customWidth="1"/>
    <col min="8" max="8" width="16.3516" style="1" customWidth="1"/>
    <col min="9" max="9" width="16" style="1" customWidth="1"/>
    <col min="10" max="10" width="10.8516" style="1" customWidth="1"/>
    <col min="11" max="11" width="12.6719" style="1" customWidth="1"/>
    <col min="12" max="17" width="10.8516" style="1" customWidth="1"/>
    <col min="18" max="16384" width="10.8516" style="1" customWidth="1"/>
  </cols>
  <sheetData>
    <row r="1" ht="13" customHeight="1">
      <c r="A1" s="2"/>
      <c r="B1" s="3"/>
      <c r="C1" s="3"/>
      <c r="D1" s="3"/>
      <c r="E1" s="3"/>
      <c r="F1" s="3"/>
      <c r="G1" s="4"/>
      <c r="H1" s="5"/>
      <c r="I1" s="3"/>
      <c r="J1" s="3"/>
      <c r="K1" s="3"/>
      <c r="L1" s="3"/>
      <c r="M1" s="3"/>
      <c r="N1" s="3"/>
      <c r="O1" s="3"/>
      <c r="P1" s="3"/>
      <c r="Q1" s="6"/>
    </row>
    <row r="2" ht="13" customHeight="1">
      <c r="A2" t="s" s="7">
        <v>0</v>
      </c>
      <c r="B2" t="s" s="8">
        <v>1</v>
      </c>
      <c r="C2" s="9"/>
      <c r="D2" s="9"/>
      <c r="E2" s="9"/>
      <c r="F2" s="10"/>
      <c r="G2" t="s" s="11">
        <v>2</v>
      </c>
      <c r="H2" s="12">
        <v>70000</v>
      </c>
      <c r="I2" s="13"/>
      <c r="J2" s="9"/>
      <c r="K2" s="9"/>
      <c r="L2" s="9"/>
      <c r="M2" s="9"/>
      <c r="N2" s="9"/>
      <c r="O2" s="9"/>
      <c r="P2" s="9"/>
      <c r="Q2" s="14"/>
    </row>
    <row r="3" ht="13" customHeight="1">
      <c r="A3" t="s" s="15">
        <v>3</v>
      </c>
      <c r="B3" s="16"/>
      <c r="C3" s="9"/>
      <c r="D3" s="9"/>
      <c r="E3" s="9"/>
      <c r="F3" s="10"/>
      <c r="G3" t="s" s="11">
        <v>4</v>
      </c>
      <c r="H3" s="17">
        <f>G12</f>
        <v>31902.4315982649</v>
      </c>
      <c r="I3" s="13"/>
      <c r="J3" s="9"/>
      <c r="K3" s="9"/>
      <c r="L3" s="9"/>
      <c r="M3" s="9"/>
      <c r="N3" s="9"/>
      <c r="O3" s="9"/>
      <c r="P3" s="9"/>
      <c r="Q3" s="18"/>
    </row>
    <row r="4" ht="13" customHeight="1">
      <c r="A4" s="19"/>
      <c r="B4" s="20"/>
      <c r="C4" s="9"/>
      <c r="D4" s="9"/>
      <c r="E4" s="9"/>
      <c r="F4" s="10"/>
      <c r="G4" t="s" s="11">
        <v>5</v>
      </c>
      <c r="H4" s="21">
        <f>(H2-H3)/H2</f>
        <v>0.544250977167644</v>
      </c>
      <c r="I4" s="13"/>
      <c r="J4" s="9"/>
      <c r="K4" s="9"/>
      <c r="L4" s="9"/>
      <c r="M4" s="9"/>
      <c r="N4" s="9"/>
      <c r="O4" s="9"/>
      <c r="P4" s="9"/>
      <c r="Q4" s="18"/>
    </row>
    <row r="5" ht="13" customHeight="1">
      <c r="A5" t="s" s="11">
        <v>2</v>
      </c>
      <c r="B5" s="12">
        <f>H12</f>
        <v>54400</v>
      </c>
      <c r="C5" s="13"/>
      <c r="D5" s="9"/>
      <c r="E5" s="9"/>
      <c r="F5" s="22"/>
      <c r="G5" s="23"/>
      <c r="H5" s="23"/>
      <c r="I5" s="24"/>
      <c r="J5" s="25"/>
      <c r="K5" s="25"/>
      <c r="L5" s="9"/>
      <c r="M5" s="9"/>
      <c r="N5" s="9"/>
      <c r="O5" s="9"/>
      <c r="P5" s="9"/>
      <c r="Q5" s="18"/>
    </row>
    <row r="6" ht="14.5" customHeight="1">
      <c r="A6" t="s" s="11">
        <v>4</v>
      </c>
      <c r="B6" s="17">
        <f>G12</f>
        <v>31902.4315982649</v>
      </c>
      <c r="C6" s="13"/>
      <c r="D6" s="9"/>
      <c r="E6" s="9"/>
      <c r="F6" s="26"/>
      <c r="G6" t="s" s="11">
        <v>6</v>
      </c>
      <c r="H6" s="12">
        <v>17600</v>
      </c>
      <c r="I6" s="21">
        <v>0.28</v>
      </c>
      <c r="J6" s="13"/>
      <c r="K6" s="27"/>
      <c r="L6" s="28"/>
      <c r="M6" s="9"/>
      <c r="N6" s="9"/>
      <c r="O6" s="9"/>
      <c r="P6" s="9"/>
      <c r="Q6" s="18"/>
    </row>
    <row r="7" ht="13" customHeight="1">
      <c r="A7" t="s" s="11">
        <v>5</v>
      </c>
      <c r="B7" s="21">
        <f>I12/B5</f>
        <v>0.413558242678954</v>
      </c>
      <c r="C7" s="13"/>
      <c r="D7" s="9"/>
      <c r="E7" s="9"/>
      <c r="F7" s="29"/>
      <c r="G7" s="30"/>
      <c r="H7" s="31"/>
      <c r="I7" s="30"/>
      <c r="J7" s="9"/>
      <c r="K7" s="9"/>
      <c r="L7" s="9"/>
      <c r="M7" s="9"/>
      <c r="N7" s="9"/>
      <c r="O7" s="9"/>
      <c r="P7" s="9"/>
      <c r="Q7" s="18"/>
    </row>
    <row r="8" ht="14.5" customHeight="1">
      <c r="A8" s="32"/>
      <c r="B8" s="23"/>
      <c r="C8" s="33"/>
      <c r="D8" s="33"/>
      <c r="E8" s="33"/>
      <c r="F8" s="9"/>
      <c r="G8" s="33"/>
      <c r="H8" s="34"/>
      <c r="I8" s="35"/>
      <c r="J8" s="33"/>
      <c r="K8" s="27"/>
      <c r="L8" s="28"/>
      <c r="M8" s="9"/>
      <c r="N8" s="9"/>
      <c r="O8" s="9"/>
      <c r="P8" s="9"/>
      <c r="Q8" s="14"/>
    </row>
    <row r="9" ht="13" customHeight="1">
      <c r="A9" s="36"/>
      <c r="B9" t="s" s="37">
        <v>7</v>
      </c>
      <c r="C9" t="s" s="37">
        <v>8</v>
      </c>
      <c r="D9" t="s" s="37">
        <v>9</v>
      </c>
      <c r="E9" t="s" s="37">
        <v>10</v>
      </c>
      <c r="F9" s="38"/>
      <c r="G9" t="s" s="37">
        <v>4</v>
      </c>
      <c r="H9" t="s" s="37">
        <v>11</v>
      </c>
      <c r="I9" t="s" s="37">
        <v>9</v>
      </c>
      <c r="J9" t="s" s="37">
        <v>9</v>
      </c>
      <c r="K9" s="13"/>
      <c r="L9" s="9"/>
      <c r="M9" s="9"/>
      <c r="N9" s="9"/>
      <c r="O9" s="9"/>
      <c r="P9" s="9"/>
      <c r="Q9" s="18"/>
    </row>
    <row r="10" ht="14.5" customHeight="1">
      <c r="A10" t="s" s="39">
        <v>12</v>
      </c>
      <c r="B10" s="17">
        <f>'RECURSOS DES. COMPLETO - Tabla '!Q22</f>
        <v>31902.4315982649</v>
      </c>
      <c r="C10" s="17">
        <f>'RECURSOS DES. COMPLETO - Tabla '!R22</f>
        <v>54400</v>
      </c>
      <c r="D10" s="17">
        <f>C10-B10</f>
        <v>22497.5684017351</v>
      </c>
      <c r="E10" s="40">
        <v>1</v>
      </c>
      <c r="F10" s="41"/>
      <c r="G10" s="17">
        <f>E10*B10</f>
        <v>31902.4315982649</v>
      </c>
      <c r="H10" s="17">
        <f>E10*C10</f>
        <v>54400</v>
      </c>
      <c r="I10" s="17">
        <f>H10-G10</f>
        <v>22497.5684017351</v>
      </c>
      <c r="J10" s="42">
        <f>I10/H10</f>
        <v>0.413558242678954</v>
      </c>
      <c r="K10" s="43"/>
      <c r="L10" s="9"/>
      <c r="M10" s="44"/>
      <c r="N10" s="9"/>
      <c r="O10" s="9"/>
      <c r="P10" s="9"/>
      <c r="Q10" s="14"/>
    </row>
    <row r="11" ht="13" customHeight="1">
      <c r="A11" s="45"/>
      <c r="B11" s="17"/>
      <c r="C11" s="17"/>
      <c r="D11" s="17"/>
      <c r="E11" s="40"/>
      <c r="F11" s="41"/>
      <c r="G11" s="17"/>
      <c r="H11" s="17"/>
      <c r="I11" s="17"/>
      <c r="J11" s="42"/>
      <c r="K11" s="46"/>
      <c r="L11" s="9"/>
      <c r="M11" s="9"/>
      <c r="N11" s="47"/>
      <c r="O11" s="9"/>
      <c r="P11" s="9"/>
      <c r="Q11" s="14"/>
    </row>
    <row r="12" ht="14.5" customHeight="1">
      <c r="A12" s="32"/>
      <c r="B12" s="30"/>
      <c r="C12" s="48"/>
      <c r="D12" s="48"/>
      <c r="E12" s="49"/>
      <c r="F12" s="50"/>
      <c r="G12" s="12">
        <f>SUM(G10:G11)</f>
        <v>31902.4315982649</v>
      </c>
      <c r="H12" s="12">
        <f>SUM(H10:H11)</f>
        <v>54400</v>
      </c>
      <c r="I12" s="12">
        <f>H12-G12</f>
        <v>22497.5684017351</v>
      </c>
      <c r="J12" s="42">
        <f>I12/H12</f>
        <v>0.413558242678954</v>
      </c>
      <c r="K12" s="43"/>
      <c r="L12" s="9"/>
      <c r="M12" s="9"/>
      <c r="N12" s="9"/>
      <c r="O12" s="9"/>
      <c r="P12" s="9"/>
      <c r="Q12" s="14"/>
    </row>
    <row r="13" ht="14.5" customHeight="1">
      <c r="A13" t="s" s="51">
        <v>13</v>
      </c>
      <c r="B13" s="52"/>
      <c r="C13" s="53"/>
      <c r="D13" s="53"/>
      <c r="E13" s="54"/>
      <c r="F13" s="54"/>
      <c r="G13" s="30"/>
      <c r="H13" s="55"/>
      <c r="I13" s="30"/>
      <c r="J13" s="56"/>
      <c r="K13" s="57"/>
      <c r="L13" s="9"/>
      <c r="M13" s="9"/>
      <c r="N13" s="9"/>
      <c r="O13" s="9"/>
      <c r="P13" s="9"/>
      <c r="Q13" s="14"/>
    </row>
    <row r="14" ht="13.65" customHeight="1">
      <c r="A14" s="5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4"/>
    </row>
    <row r="15" ht="13" customHeight="1">
      <c r="A15" s="5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4"/>
    </row>
    <row r="16" ht="13.65" customHeight="1">
      <c r="A16" s="60"/>
      <c r="B16" s="33"/>
      <c r="C16" s="33"/>
      <c r="D16" s="33"/>
      <c r="E16" s="3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4"/>
    </row>
    <row r="17" ht="13" customHeight="1">
      <c r="A17" t="s" s="61">
        <v>14</v>
      </c>
      <c r="B17" t="s" s="37">
        <v>15</v>
      </c>
      <c r="C17" t="s" s="37">
        <v>16</v>
      </c>
      <c r="D17" t="s" s="37">
        <v>17</v>
      </c>
      <c r="E17" t="s" s="37">
        <v>18</v>
      </c>
      <c r="F17" s="13"/>
      <c r="G17" s="9"/>
      <c r="H17" s="9"/>
      <c r="I17" s="9"/>
      <c r="J17" s="9"/>
      <c r="K17" s="9"/>
      <c r="L17" s="9"/>
      <c r="M17" s="9"/>
      <c r="N17" s="9"/>
      <c r="O17" s="9"/>
      <c r="P17" s="9"/>
      <c r="Q17" s="14"/>
    </row>
    <row r="18" ht="13.65" customHeight="1">
      <c r="A18" t="s" s="39">
        <v>19</v>
      </c>
      <c r="B18" s="62">
        <v>0.0004</v>
      </c>
      <c r="C18" s="63">
        <v>0.0016</v>
      </c>
      <c r="D18" t="s" s="64">
        <v>20</v>
      </c>
      <c r="E18" s="65"/>
      <c r="F18" t="s" s="66">
        <v>21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14"/>
    </row>
    <row r="19" ht="13.65" customHeight="1">
      <c r="A19" t="s" s="39">
        <v>22</v>
      </c>
      <c r="B19" s="67">
        <v>0.0005999999999999999</v>
      </c>
      <c r="C19" s="67">
        <v>0.0024</v>
      </c>
      <c r="D19" t="s" s="68">
        <v>20</v>
      </c>
      <c r="E19" s="69"/>
      <c r="F19" s="13"/>
      <c r="G19" s="9"/>
      <c r="H19" s="9"/>
      <c r="I19" s="9"/>
      <c r="J19" s="9"/>
      <c r="K19" s="9"/>
      <c r="L19" s="9"/>
      <c r="M19" s="9"/>
      <c r="N19" s="9"/>
      <c r="O19" s="9"/>
      <c r="P19" s="9"/>
      <c r="Q19" s="14"/>
    </row>
    <row r="20" ht="13.65" customHeight="1">
      <c r="A20" t="s" s="39">
        <v>23</v>
      </c>
      <c r="B20" s="67">
        <v>0.003</v>
      </c>
      <c r="C20" s="67">
        <v>0.012</v>
      </c>
      <c r="D20" t="s" s="68">
        <v>20</v>
      </c>
      <c r="E20" s="69"/>
      <c r="F20" s="13"/>
      <c r="G20" s="9"/>
      <c r="H20" s="9"/>
      <c r="I20" s="9"/>
      <c r="J20" s="9"/>
      <c r="K20" s="9"/>
      <c r="L20" s="9"/>
      <c r="M20" s="9"/>
      <c r="N20" s="9"/>
      <c r="O20" s="9"/>
      <c r="P20" s="9"/>
      <c r="Q20" s="14"/>
    </row>
    <row r="21" ht="13.65" customHeight="1">
      <c r="A21" t="s" s="39">
        <v>24</v>
      </c>
      <c r="B21" s="67">
        <v>0.03</v>
      </c>
      <c r="C21" s="67">
        <v>0.12</v>
      </c>
      <c r="D21" t="s" s="70">
        <v>25</v>
      </c>
      <c r="E21" s="69"/>
      <c r="F21" s="13"/>
      <c r="G21" s="9"/>
      <c r="H21" s="9"/>
      <c r="I21" s="9"/>
      <c r="J21" s="9"/>
      <c r="K21" s="9"/>
      <c r="L21" s="9"/>
      <c r="M21" s="9"/>
      <c r="N21" s="9"/>
      <c r="O21" s="9"/>
      <c r="P21" s="9"/>
      <c r="Q21" s="14"/>
    </row>
    <row r="22" ht="13.65" customHeight="1">
      <c r="A22" t="s" s="39">
        <v>26</v>
      </c>
      <c r="B22" s="71"/>
      <c r="C22" s="67">
        <v>0.0004</v>
      </c>
      <c r="D22" t="s" s="68">
        <v>20</v>
      </c>
      <c r="E22" s="69"/>
      <c r="F22" s="13"/>
      <c r="G22" s="9"/>
      <c r="H22" s="9"/>
      <c r="I22" s="9"/>
      <c r="J22" s="9"/>
      <c r="K22" s="9"/>
      <c r="L22" s="9"/>
      <c r="M22" s="9"/>
      <c r="N22" s="9"/>
      <c r="O22" s="9"/>
      <c r="P22" s="9"/>
      <c r="Q22" s="14"/>
    </row>
    <row r="23" ht="13.65" customHeight="1">
      <c r="A23" t="s" s="39">
        <v>27</v>
      </c>
      <c r="B23" s="71"/>
      <c r="C23" s="67">
        <v>0.0005</v>
      </c>
      <c r="D23" t="s" s="68">
        <v>20</v>
      </c>
      <c r="E23" s="69"/>
      <c r="F23" s="13"/>
      <c r="G23" s="9"/>
      <c r="H23" s="9"/>
      <c r="I23" s="9"/>
      <c r="J23" s="9"/>
      <c r="K23" s="9"/>
      <c r="L23" s="9"/>
      <c r="M23" s="9"/>
      <c r="N23" s="9"/>
      <c r="O23" s="9"/>
      <c r="P23" s="9"/>
      <c r="Q23" s="14"/>
    </row>
    <row r="24" ht="13.65" customHeight="1">
      <c r="A24" t="s" s="39">
        <v>28</v>
      </c>
      <c r="B24" s="71"/>
      <c r="C24" s="67">
        <v>0.002</v>
      </c>
      <c r="D24" t="s" s="68">
        <v>20</v>
      </c>
      <c r="E24" s="69"/>
      <c r="F24" s="13"/>
      <c r="G24" s="9"/>
      <c r="H24" s="9"/>
      <c r="I24" s="9"/>
      <c r="J24" s="9"/>
      <c r="K24" s="9"/>
      <c r="L24" s="9"/>
      <c r="M24" s="9"/>
      <c r="N24" s="9"/>
      <c r="O24" s="9"/>
      <c r="P24" s="9"/>
      <c r="Q24" s="14"/>
    </row>
    <row r="25" ht="13.65" customHeight="1">
      <c r="A25" t="s" s="39">
        <v>29</v>
      </c>
      <c r="B25" s="71"/>
      <c r="C25" s="67">
        <v>0.02</v>
      </c>
      <c r="D25" t="s" s="70">
        <v>25</v>
      </c>
      <c r="E25" s="69"/>
      <c r="F25" s="13"/>
      <c r="G25" s="9"/>
      <c r="H25" s="9"/>
      <c r="I25" s="9"/>
      <c r="J25" s="9"/>
      <c r="K25" s="9"/>
      <c r="L25" s="9"/>
      <c r="M25" s="9"/>
      <c r="N25" s="9"/>
      <c r="O25" s="9"/>
      <c r="P25" s="9"/>
      <c r="Q25" s="14"/>
    </row>
    <row r="26" ht="13.65" customHeight="1">
      <c r="A26" t="s" s="39">
        <v>30</v>
      </c>
      <c r="B26" s="71"/>
      <c r="C26" s="67">
        <v>0.02</v>
      </c>
      <c r="D26" s="69"/>
      <c r="E26" s="69"/>
      <c r="F26" s="13"/>
      <c r="G26" s="9"/>
      <c r="H26" s="9"/>
      <c r="I26" s="9"/>
      <c r="J26" s="9"/>
      <c r="K26" s="9"/>
      <c r="L26" s="9"/>
      <c r="M26" s="9"/>
      <c r="N26" s="9"/>
      <c r="O26" s="9"/>
      <c r="P26" s="9"/>
      <c r="Q26" s="14"/>
    </row>
    <row r="27" ht="13.65" customHeight="1">
      <c r="A27" t="s" s="39">
        <v>31</v>
      </c>
      <c r="B27" s="71"/>
      <c r="C27" s="67">
        <v>0.018</v>
      </c>
      <c r="D27" s="69"/>
      <c r="E27" s="69"/>
      <c r="F27" s="13"/>
      <c r="G27" s="9"/>
      <c r="H27" s="9"/>
      <c r="I27" s="9"/>
      <c r="J27" s="9"/>
      <c r="K27" s="9"/>
      <c r="L27" s="9"/>
      <c r="M27" s="9"/>
      <c r="N27" s="9"/>
      <c r="O27" s="9"/>
      <c r="P27" s="9"/>
      <c r="Q27" s="14"/>
    </row>
    <row r="28" ht="13.65" customHeight="1">
      <c r="A28" t="s" s="39">
        <v>32</v>
      </c>
      <c r="B28" s="71"/>
      <c r="C28" s="67">
        <v>0.016</v>
      </c>
      <c r="D28" s="69"/>
      <c r="E28" s="69"/>
      <c r="F28" s="72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4"/>
    </row>
    <row r="29" ht="13.65" customHeight="1">
      <c r="A29" t="s" s="75">
        <v>33</v>
      </c>
      <c r="B29" t="s" s="76">
        <v>34</v>
      </c>
      <c r="C29" s="30"/>
      <c r="D29" t="s" s="77">
        <v>35</v>
      </c>
      <c r="E29" s="69"/>
      <c r="F29" s="78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80"/>
    </row>
    <row r="30" ht="13.65" customHeight="1">
      <c r="A30" t="s" s="81">
        <v>36</v>
      </c>
      <c r="B30" t="s" s="82">
        <v>37</v>
      </c>
      <c r="C30" t="s" s="83">
        <v>25</v>
      </c>
      <c r="D30" t="s" s="84">
        <v>38</v>
      </c>
      <c r="E30" s="69"/>
      <c r="F30" s="78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80"/>
    </row>
    <row r="31" ht="13.65" customHeight="1">
      <c r="A31" t="s" s="81">
        <v>39</v>
      </c>
      <c r="B31" t="s" s="82">
        <v>40</v>
      </c>
      <c r="C31" t="s" s="83">
        <v>41</v>
      </c>
      <c r="D31" t="s" s="84">
        <v>42</v>
      </c>
      <c r="E31" s="69"/>
      <c r="F31" s="78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80"/>
    </row>
    <row r="32" ht="13.65" customHeight="1">
      <c r="A32" t="s" s="81">
        <v>43</v>
      </c>
      <c r="B32" t="s" s="82">
        <v>44</v>
      </c>
      <c r="C32" t="s" s="83">
        <v>41</v>
      </c>
      <c r="D32" t="s" s="84">
        <v>42</v>
      </c>
      <c r="E32" s="69"/>
      <c r="F32" s="78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80"/>
    </row>
    <row r="33" ht="13.65" customHeight="1">
      <c r="A33" t="s" s="85">
        <v>45</v>
      </c>
      <c r="B33" t="s" s="86">
        <v>46</v>
      </c>
      <c r="C33" t="s" s="87">
        <v>41</v>
      </c>
      <c r="D33" t="s" s="88">
        <v>42</v>
      </c>
      <c r="E33" s="69"/>
      <c r="F33" s="78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80"/>
    </row>
  </sheetData>
  <mergeCells count="2">
    <mergeCell ref="C1:D8"/>
    <mergeCell ref="F18:G18"/>
  </mergeCells>
  <hyperlinks>
    <hyperlink ref="B30" r:id="rId1" location="" tooltip="" display="inserting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44"/>
  <sheetViews>
    <sheetView workbookViewId="0" showGridLines="0" defaultGridColor="1"/>
  </sheetViews>
  <sheetFormatPr defaultColWidth="10.8333" defaultRowHeight="12.5" customHeight="1" outlineLevelRow="0" outlineLevelCol="0"/>
  <cols>
    <col min="1" max="1" width="29.8516" style="89" customWidth="1"/>
    <col min="2" max="2" width="14" style="89" customWidth="1"/>
    <col min="3" max="5" width="10.8516" style="89" customWidth="1"/>
    <col min="6" max="6" width="12.3516" style="89" customWidth="1"/>
    <col min="7" max="8" width="10.8516" style="89" customWidth="1"/>
    <col min="9" max="9" width="14" style="89" customWidth="1"/>
    <col min="10" max="10" width="10.8516" style="89" customWidth="1"/>
    <col min="11" max="11" width="2.85156" style="89" customWidth="1"/>
    <col min="12" max="14" hidden="1" width="10.8333" style="89" customWidth="1"/>
    <col min="15" max="15" width="12" style="89" customWidth="1"/>
    <col min="16" max="16" width="12.1719" style="89" customWidth="1"/>
    <col min="17" max="17" width="12.6719" style="89" customWidth="1"/>
    <col min="18" max="18" width="10.8516" style="89" customWidth="1"/>
    <col min="19" max="19" width="11.8516" style="89" customWidth="1"/>
    <col min="20" max="20" width="7.5" style="89" customWidth="1"/>
    <col min="21" max="22" width="10.8516" style="89" customWidth="1"/>
    <col min="23" max="16384" width="10.8516" style="89" customWidth="1"/>
  </cols>
  <sheetData>
    <row r="1" ht="32.25" customHeight="1">
      <c r="A1" s="90"/>
      <c r="B1" s="91"/>
      <c r="C1" s="3"/>
      <c r="D1" s="92"/>
      <c r="E1" s="92"/>
      <c r="F1" s="92"/>
      <c r="G1" s="92"/>
      <c r="H1" s="92"/>
      <c r="I1" s="92"/>
      <c r="J1" s="9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6"/>
    </row>
    <row r="2" ht="18" customHeight="1">
      <c r="A2" s="93"/>
      <c r="B2" s="9"/>
      <c r="C2" s="94"/>
      <c r="D2" t="s" s="95">
        <v>47</v>
      </c>
      <c r="E2" s="96"/>
      <c r="F2" s="96"/>
      <c r="G2" s="96"/>
      <c r="H2" s="96"/>
      <c r="I2" s="96"/>
      <c r="J2" s="97"/>
      <c r="K2" s="98"/>
      <c r="L2" s="9"/>
      <c r="M2" s="99"/>
      <c r="N2" s="9"/>
      <c r="O2" s="9"/>
      <c r="P2" s="9"/>
      <c r="Q2" s="9"/>
      <c r="R2" s="9"/>
      <c r="S2" s="9"/>
      <c r="T2" s="9"/>
      <c r="U2" s="9"/>
      <c r="V2" s="14"/>
    </row>
    <row r="3" ht="18" customHeight="1">
      <c r="A3" s="100"/>
      <c r="B3" s="101"/>
      <c r="C3" s="102"/>
      <c r="D3" t="s" s="103">
        <v>48</v>
      </c>
      <c r="E3" t="s" s="104">
        <v>49</v>
      </c>
      <c r="F3" s="105"/>
      <c r="G3" s="106"/>
      <c r="H3" s="106"/>
      <c r="I3" s="105"/>
      <c r="J3" s="105"/>
      <c r="K3" s="9"/>
      <c r="L3" s="9"/>
      <c r="M3" t="s" s="107">
        <v>9</v>
      </c>
      <c r="N3" s="108">
        <v>0.15</v>
      </c>
      <c r="O3" s="9"/>
      <c r="P3" s="109"/>
      <c r="Q3" s="9"/>
      <c r="R3" s="9"/>
      <c r="S3" s="9"/>
      <c r="T3" s="9"/>
      <c r="U3" t="s" s="8">
        <v>48</v>
      </c>
      <c r="V3" s="14"/>
    </row>
    <row r="4" ht="16.5" customHeight="1">
      <c r="A4" s="110"/>
      <c r="B4" s="9"/>
      <c r="C4" s="102"/>
      <c r="D4" s="9"/>
      <c r="E4" s="9"/>
      <c r="F4" s="111"/>
      <c r="G4" s="102"/>
      <c r="H4" s="102"/>
      <c r="I4" s="9"/>
      <c r="J4" s="9"/>
      <c r="K4" s="9"/>
      <c r="L4" s="9"/>
      <c r="M4" t="s" s="112">
        <v>50</v>
      </c>
      <c r="N4" s="108">
        <v>0.03</v>
      </c>
      <c r="O4" t="s" s="113">
        <v>51</v>
      </c>
      <c r="P4" s="114">
        <v>1</v>
      </c>
      <c r="Q4" s="98"/>
      <c r="R4" s="9"/>
      <c r="S4" s="9"/>
      <c r="T4" s="9"/>
      <c r="U4" t="s" s="115">
        <v>52</v>
      </c>
      <c r="V4" s="116">
        <v>0.0916666666666667</v>
      </c>
    </row>
    <row r="5" ht="8" customHeight="1">
      <c r="A5" s="110"/>
      <c r="B5" s="9"/>
      <c r="C5" s="102"/>
      <c r="D5" s="109"/>
      <c r="E5" s="109"/>
      <c r="F5" s="109"/>
      <c r="G5" s="102"/>
      <c r="H5" s="102"/>
      <c r="I5" s="9"/>
      <c r="J5" s="109"/>
      <c r="K5" s="9"/>
      <c r="L5" s="9"/>
      <c r="M5" s="9"/>
      <c r="N5" s="9"/>
      <c r="O5" s="9"/>
      <c r="P5" s="117"/>
      <c r="Q5" s="9"/>
      <c r="R5" s="9"/>
      <c r="S5" s="9"/>
      <c r="T5" s="9"/>
      <c r="U5" s="9"/>
      <c r="V5" s="14"/>
    </row>
    <row r="6" ht="18" customHeight="1">
      <c r="A6" s="110"/>
      <c r="B6" s="9"/>
      <c r="C6" s="118"/>
      <c r="D6" t="s" s="119">
        <v>52</v>
      </c>
      <c r="E6" s="120"/>
      <c r="F6" s="121">
        <f>IF(E7="x",32.45%,31.25%)</f>
        <v>0.3125</v>
      </c>
      <c r="G6" s="122"/>
      <c r="H6" s="102"/>
      <c r="I6" t="s" s="123">
        <v>53</v>
      </c>
      <c r="J6" s="124">
        <v>0.9</v>
      </c>
      <c r="K6" s="98"/>
      <c r="L6" s="99"/>
      <c r="M6" s="9"/>
      <c r="N6" s="9"/>
      <c r="O6" t="s" s="113">
        <v>54</v>
      </c>
      <c r="P6" s="114">
        <v>160</v>
      </c>
      <c r="Q6" s="98"/>
      <c r="R6" s="9"/>
      <c r="S6" s="9"/>
      <c r="T6" s="9"/>
      <c r="U6" t="s" s="115">
        <v>55</v>
      </c>
      <c r="V6" s="116">
        <v>0.0333333333333333</v>
      </c>
    </row>
    <row r="7" ht="13" customHeight="1">
      <c r="A7" s="125"/>
      <c r="B7" s="109"/>
      <c r="C7" s="126"/>
      <c r="D7" t="s" s="127">
        <v>55</v>
      </c>
      <c r="E7" s="128"/>
      <c r="F7" s="129"/>
      <c r="G7" s="130"/>
      <c r="H7" s="109"/>
      <c r="I7" s="126"/>
      <c r="J7" s="114">
        <v>1776</v>
      </c>
      <c r="K7" s="98"/>
      <c r="L7" s="99"/>
      <c r="M7" s="109"/>
      <c r="N7" s="9"/>
      <c r="O7" s="109"/>
      <c r="P7" s="117"/>
      <c r="Q7" s="109"/>
      <c r="R7" s="109"/>
      <c r="S7" s="109"/>
      <c r="T7" s="9"/>
      <c r="U7" s="9"/>
      <c r="V7" s="14"/>
    </row>
    <row r="8" ht="12.5" customHeight="1">
      <c r="A8" s="131"/>
      <c r="B8" s="131"/>
      <c r="C8" t="s" s="132">
        <v>56</v>
      </c>
      <c r="D8" s="133"/>
      <c r="E8" t="s" s="134">
        <v>57</v>
      </c>
      <c r="F8" t="s" s="134">
        <v>58</v>
      </c>
      <c r="G8" s="135"/>
      <c r="H8" t="s" s="134">
        <v>59</v>
      </c>
      <c r="I8" t="s" s="134">
        <v>60</v>
      </c>
      <c r="J8" t="s" s="134">
        <v>61</v>
      </c>
      <c r="K8" s="136"/>
      <c r="L8" s="136"/>
      <c r="M8" t="s" s="134">
        <v>62</v>
      </c>
      <c r="N8" s="136"/>
      <c r="O8" s="137"/>
      <c r="P8" t="s" s="138">
        <v>62</v>
      </c>
      <c r="Q8" t="s" s="138">
        <v>61</v>
      </c>
      <c r="R8" s="137"/>
      <c r="S8" s="137"/>
      <c r="T8" s="98"/>
      <c r="U8" s="9"/>
      <c r="V8" s="14"/>
    </row>
    <row r="9" ht="13" customHeight="1">
      <c r="A9" t="s" s="139">
        <v>63</v>
      </c>
      <c r="B9" t="s" s="139">
        <v>64</v>
      </c>
      <c r="C9" t="s" s="140">
        <v>65</v>
      </c>
      <c r="D9" t="s" s="141">
        <v>66</v>
      </c>
      <c r="E9" t="s" s="142">
        <v>56</v>
      </c>
      <c r="F9" t="s" s="142">
        <v>67</v>
      </c>
      <c r="G9" t="s" s="142">
        <v>68</v>
      </c>
      <c r="H9" t="s" s="142">
        <v>69</v>
      </c>
      <c r="I9" t="s" s="142">
        <v>70</v>
      </c>
      <c r="J9" t="s" s="142">
        <v>71</v>
      </c>
      <c r="K9" s="136"/>
      <c r="L9" s="136"/>
      <c r="M9" t="s" s="142">
        <v>71</v>
      </c>
      <c r="N9" s="136"/>
      <c r="O9" t="s" s="143">
        <v>72</v>
      </c>
      <c r="P9" t="s" s="143">
        <v>71</v>
      </c>
      <c r="Q9" t="s" s="144">
        <v>57</v>
      </c>
      <c r="R9" t="s" s="143">
        <v>62</v>
      </c>
      <c r="S9" t="s" s="144">
        <v>73</v>
      </c>
      <c r="T9" s="98"/>
      <c r="U9" s="9"/>
      <c r="V9" s="14"/>
    </row>
    <row r="10" ht="12.5" customHeight="1">
      <c r="A10" t="s" s="145">
        <v>74</v>
      </c>
      <c r="B10" s="146">
        <v>1</v>
      </c>
      <c r="C10" s="147">
        <v>100000</v>
      </c>
      <c r="D10" s="148"/>
      <c r="E10" s="149">
        <f>D10+C10</f>
        <v>100000</v>
      </c>
      <c r="F10" s="150">
        <f>IF((C10)&gt;4070.1*12,4070.1*12*(IF($E$7="x",0.3245,0.3125)),(C10)*(IF($E$7="x",0.3245,0.3125)))</f>
        <v>15262.875</v>
      </c>
      <c r="G10" s="151">
        <f>IF($E$3="x",IF($E$7="x",E10*$V$6,E10*$V$4),0)</f>
        <v>9166.666666666670</v>
      </c>
      <c r="H10" s="151">
        <v>0</v>
      </c>
      <c r="I10" s="152">
        <f>SUM(E10:H10)</f>
        <v>124429.541666667</v>
      </c>
      <c r="J10" s="153">
        <f>IF(I10=0,0,I10/$J$7/J$6)</f>
        <v>77.8463098515184</v>
      </c>
      <c r="K10" s="154"/>
      <c r="L10" s="155"/>
      <c r="M10" s="156">
        <f>(J10/(1-$N$3))/(1-$N$4)</f>
        <v>94.4163855082091</v>
      </c>
      <c r="N10" s="157"/>
      <c r="O10" s="158">
        <f>B10*$P$4*$P$6</f>
        <v>160</v>
      </c>
      <c r="P10" s="156">
        <v>150</v>
      </c>
      <c r="Q10" s="159">
        <f>IF(P10&lt;&gt;"",O10*J10*B10,"")</f>
        <v>12455.4095762429</v>
      </c>
      <c r="R10" s="156">
        <f>IF(P10&lt;&gt;0,B10*P10*O10,"")</f>
        <v>24000</v>
      </c>
      <c r="S10" s="160">
        <f>IF(R10&lt;&gt;"",(R10-Q10)/R10,"")</f>
        <v>0.481024600989879</v>
      </c>
      <c r="T10" s="98"/>
      <c r="U10" s="9"/>
      <c r="V10" s="14"/>
    </row>
    <row r="11" ht="12.5" customHeight="1">
      <c r="A11" t="s" s="161">
        <v>75</v>
      </c>
      <c r="B11" s="159">
        <v>1</v>
      </c>
      <c r="C11" s="162">
        <v>90000</v>
      </c>
      <c r="D11" s="163"/>
      <c r="E11" s="164">
        <f>D11+C11</f>
        <v>90000</v>
      </c>
      <c r="F11" s="165">
        <f>IF((C11)&gt;4070.1*12,4070.1*12*(IF($E$7="x",0.3245,0.3125)),(C11)*(IF($E$7="x",0.3245,0.3125)))</f>
        <v>15262.875</v>
      </c>
      <c r="G11" s="166">
        <f>IF($E$3="x",IF($E$7="x",E11*$V$6,E11*$V$4),0)</f>
        <v>8250</v>
      </c>
      <c r="H11" s="166">
        <v>0</v>
      </c>
      <c r="I11" s="167">
        <f>SUM(E11:H11)</f>
        <v>113512.875</v>
      </c>
      <c r="J11" s="168">
        <f>IF(I11=0,0,I11/$J$7/J$6)</f>
        <v>71.0165634384384</v>
      </c>
      <c r="K11" s="154"/>
      <c r="L11" s="154"/>
      <c r="M11" s="169">
        <f>(J11/(1-$N$3))/(1-$N$4)</f>
        <v>86.1328847039884</v>
      </c>
      <c r="N11" s="157"/>
      <c r="O11" s="159">
        <f>B11*$P$4*$P$6</f>
        <v>160</v>
      </c>
      <c r="P11" s="169">
        <v>100</v>
      </c>
      <c r="Q11" s="159">
        <f>IF(P11&lt;&gt;"",O11*J11*B11,"")</f>
        <v>11362.6501501501</v>
      </c>
      <c r="R11" s="169">
        <f>IF(P11&lt;&gt;0,B11*P11*O11,"")</f>
        <v>16000</v>
      </c>
      <c r="S11" s="160">
        <f>IF(R11&lt;&gt;"",(R11-Q11)/R11,"")</f>
        <v>0.289834365615619</v>
      </c>
      <c r="T11" s="98"/>
      <c r="U11" s="9"/>
      <c r="V11" s="14"/>
    </row>
    <row r="12" ht="13" customHeight="1">
      <c r="A12" t="s" s="161">
        <v>76</v>
      </c>
      <c r="B12" s="170">
        <v>1</v>
      </c>
      <c r="C12" s="162">
        <v>60000</v>
      </c>
      <c r="D12" s="163"/>
      <c r="E12" s="164">
        <f>D12+C12</f>
        <v>60000</v>
      </c>
      <c r="F12" s="165">
        <f>IF((C12)&gt;4070.1*12,4070.1*12*(IF($E$7="x",0.3245,0.3125)),(C12)*(IF($E$7="x",0.3245,0.3125)))</f>
        <v>15262.875</v>
      </c>
      <c r="G12" s="166">
        <f>IF($E$3="x",IF($E$7="x",E12*$V$6,E12*$V$4),0)</f>
        <v>5500</v>
      </c>
      <c r="H12" s="166">
        <v>0</v>
      </c>
      <c r="I12" s="167">
        <f>SUM(E12:H12)</f>
        <v>80762.875</v>
      </c>
      <c r="J12" s="168">
        <f>IF(I12=0,0,I12/$J$7/J$6)</f>
        <v>50.5273241991992</v>
      </c>
      <c r="K12" s="154"/>
      <c r="L12" s="154"/>
      <c r="M12" s="169">
        <f>(J12/(1-$N$3))/(1-$N$4)</f>
        <v>61.2823822913271</v>
      </c>
      <c r="N12" s="157"/>
      <c r="O12" s="159">
        <f>B12*$P$4*$P$6</f>
        <v>160</v>
      </c>
      <c r="P12" s="169">
        <v>90</v>
      </c>
      <c r="Q12" s="159">
        <f>IF(P12&lt;&gt;"",O12*J12*B12,"")</f>
        <v>8084.371871871870</v>
      </c>
      <c r="R12" s="169">
        <f>IF(P12&lt;&gt;0,B12*P12*O12,"")</f>
        <v>14400</v>
      </c>
      <c r="S12" s="160">
        <f>IF(R12&lt;&gt;"",(R12-Q12)/R12,"")</f>
        <v>0.438585286675565</v>
      </c>
      <c r="T12" s="98"/>
      <c r="U12" s="9"/>
      <c r="V12" s="14"/>
    </row>
    <row r="13" ht="13" customHeight="1">
      <c r="A13" t="s" s="171">
        <v>77</v>
      </c>
      <c r="B13" s="172">
        <v>0</v>
      </c>
      <c r="C13" s="162">
        <v>50000</v>
      </c>
      <c r="D13" s="163"/>
      <c r="E13" s="164">
        <f>D13+C13</f>
        <v>50000</v>
      </c>
      <c r="F13" s="165">
        <f>IF((C13)&gt;4070.1*12,4070.1*12*(IF($E$7="x",0.3245,0.3125)),(C13)*(IF($E$7="x",0.3245,0.3125)))</f>
        <v>15262.875</v>
      </c>
      <c r="G13" s="166">
        <f>IF($E$3="x",IF($E$7="x",E13*$V$6,E13*$V$4),0)</f>
        <v>4583.333333333340</v>
      </c>
      <c r="H13" s="166">
        <v>0</v>
      </c>
      <c r="I13" s="167">
        <f>SUM(E13:H13)</f>
        <v>69846.2083333333</v>
      </c>
      <c r="J13" s="168">
        <f>IF(I13=0,0,I13/$J$7/J$6)</f>
        <v>43.6975777861194</v>
      </c>
      <c r="K13" s="154"/>
      <c r="L13" s="154"/>
      <c r="M13" s="169">
        <f>(J13/(1-$N$3))/(1-$N$4)</f>
        <v>52.9988814871066</v>
      </c>
      <c r="N13" s="157"/>
      <c r="O13" s="159">
        <f>B13*$P$4*$P$6</f>
        <v>0</v>
      </c>
      <c r="P13" s="169">
        <v>80</v>
      </c>
      <c r="Q13" s="159">
        <f>IF(P13&lt;&gt;"",O13*J13*B13,"")</f>
        <v>0</v>
      </c>
      <c r="R13" s="169">
        <f>IF(P13&lt;&gt;0,B13*P13*O13,"")</f>
        <v>0</v>
      </c>
      <c r="S13" s="160">
        <f>IF(R13&lt;&gt;"",(R13-Q13)/R13,"")</f>
      </c>
      <c r="T13" s="98"/>
      <c r="U13" s="9"/>
      <c r="V13" s="14"/>
    </row>
    <row r="14" ht="13" customHeight="1">
      <c r="A14" t="s" s="171">
        <v>78</v>
      </c>
      <c r="B14" s="172">
        <v>0</v>
      </c>
      <c r="C14" s="162">
        <v>47000</v>
      </c>
      <c r="D14" s="163"/>
      <c r="E14" s="164">
        <f>D14+C14</f>
        <v>47000</v>
      </c>
      <c r="F14" s="165">
        <f>IF((C14)&gt;4070.1*12,4070.1*12*(IF($E$7="x",0.3245,0.3125)),(C14)*(IF($E$7="x",0.3245,0.3125)))</f>
        <v>14687.5</v>
      </c>
      <c r="G14" s="166">
        <f>IF($E$3="x",IF($E$7="x",E14*$V$6,E14*$V$4),0)</f>
        <v>4308.333333333330</v>
      </c>
      <c r="H14" s="166">
        <v>0</v>
      </c>
      <c r="I14" s="167">
        <f>SUM(E14:H14)</f>
        <v>65995.8333333333</v>
      </c>
      <c r="J14" s="168">
        <f>IF(I14=0,0,I14/$J$7/J$6)</f>
        <v>41.2886845178512</v>
      </c>
      <c r="K14" s="154"/>
      <c r="L14" s="154"/>
      <c r="M14" s="169">
        <f>(J14/(1-$N$3))/(1-$N$4)</f>
        <v>50.0772401671937</v>
      </c>
      <c r="N14" s="157"/>
      <c r="O14" s="159">
        <f>B14*$P$4*$P$6</f>
        <v>0</v>
      </c>
      <c r="P14" s="169">
        <v>75</v>
      </c>
      <c r="Q14" s="159">
        <f>IF(P14&lt;&gt;"",O14*J14*B14,"")</f>
        <v>0</v>
      </c>
      <c r="R14" s="169">
        <f>IF(P14&lt;&gt;0,B14*P14*O14,"")</f>
        <v>0</v>
      </c>
      <c r="S14" s="160">
        <f>IF(R14&lt;&gt;"",(R14-Q14)/R14,"")</f>
      </c>
      <c r="T14" s="98"/>
      <c r="U14" s="9"/>
      <c r="V14" s="14"/>
    </row>
    <row r="15" ht="13" customHeight="1">
      <c r="A15" t="s" s="171">
        <v>79</v>
      </c>
      <c r="B15" s="172">
        <v>0</v>
      </c>
      <c r="C15" s="162">
        <v>40000</v>
      </c>
      <c r="D15" s="163"/>
      <c r="E15" s="164">
        <f>D15+C15</f>
        <v>40000</v>
      </c>
      <c r="F15" s="165">
        <f>IF((C15)&gt;4070.1*12,4070.1*12*(IF($E$7="x",0.3245,0.3125)),(C15)*(IF($E$7="x",0.3245,0.3125)))</f>
        <v>12500</v>
      </c>
      <c r="G15" s="166">
        <f>IF($E$3="x",IF($E$7="x",E15*$V$6,E15*$V$4),0)</f>
        <v>3666.666666666670</v>
      </c>
      <c r="H15" s="166">
        <v>0</v>
      </c>
      <c r="I15" s="167">
        <f>SUM(E15:H15)</f>
        <v>56166.6666666667</v>
      </c>
      <c r="J15" s="168">
        <f>IF(I15=0,0,I15/$J$7/J$6)</f>
        <v>35.1393059726393</v>
      </c>
      <c r="K15" s="154"/>
      <c r="L15" s="154"/>
      <c r="M15" s="169">
        <f>(J15/(1-$N$3))/(1-$N$4)</f>
        <v>42.6189278018669</v>
      </c>
      <c r="N15" s="157"/>
      <c r="O15" s="159">
        <f>B15*$P$4*$P$6</f>
        <v>0</v>
      </c>
      <c r="P15" s="169">
        <v>60</v>
      </c>
      <c r="Q15" s="159">
        <f>IF(P15&lt;&gt;"",O15*J15*B15,"")</f>
        <v>0</v>
      </c>
      <c r="R15" s="169">
        <f>IF(P15&lt;&gt;0,B15*P15*O15,"")</f>
        <v>0</v>
      </c>
      <c r="S15" s="160">
        <f>IF(R15&lt;&gt;"",(R15-Q15)/R15,"")</f>
      </c>
      <c r="T15" s="98"/>
      <c r="U15" s="9"/>
      <c r="V15" s="14"/>
    </row>
    <row r="16" ht="13.5" customHeight="1">
      <c r="A16" t="s" s="173">
        <v>80</v>
      </c>
      <c r="B16" s="172">
        <v>0</v>
      </c>
      <c r="C16" s="162">
        <v>33000</v>
      </c>
      <c r="D16" s="163"/>
      <c r="E16" s="164">
        <f>D16+C16</f>
        <v>33000</v>
      </c>
      <c r="F16" s="165">
        <f>IF((C16)&gt;4070.1*12,4070.1*12*(IF($E$7="x",0.3245,0.3125)),(C16)*(IF($E$7="x",0.3245,0.3125)))</f>
        <v>10312.5</v>
      </c>
      <c r="G16" s="166">
        <f>IF($E$3="x",IF($E$7="x",E16*$V$6,E16*$V$4),0)</f>
        <v>3025</v>
      </c>
      <c r="H16" s="166">
        <v>0</v>
      </c>
      <c r="I16" s="167">
        <f>SUM(E16:H16)</f>
        <v>46337.5</v>
      </c>
      <c r="J16" s="168">
        <f>IF(I16=0,0,I16/$J$7/J$6)</f>
        <v>28.9899274274274</v>
      </c>
      <c r="K16" s="154"/>
      <c r="L16" s="154"/>
      <c r="M16" s="174">
        <f>(J16/(1-$N$3))/(1-$N$4)</f>
        <v>35.1606154365402</v>
      </c>
      <c r="N16" s="154"/>
      <c r="O16" s="159">
        <v>0</v>
      </c>
      <c r="P16" s="169">
        <v>40</v>
      </c>
      <c r="Q16" s="159">
        <f>O16*J16</f>
        <v>0</v>
      </c>
      <c r="R16" s="169">
        <f>P16*O16</f>
        <v>0</v>
      </c>
      <c r="S16" s="160">
        <f>(P16-J16)/P16</f>
        <v>0.275251814314315</v>
      </c>
      <c r="T16" s="98"/>
      <c r="U16" s="9"/>
      <c r="V16" s="14"/>
    </row>
    <row r="17" ht="12.5" customHeight="1">
      <c r="A17" t="s" s="171">
        <v>81</v>
      </c>
      <c r="B17" s="146">
        <v>0</v>
      </c>
      <c r="C17" s="162">
        <v>35000</v>
      </c>
      <c r="D17" s="163"/>
      <c r="E17" s="164">
        <f>D17+C17</f>
        <v>35000</v>
      </c>
      <c r="F17" s="165">
        <f>IF((C17)&gt;4070.1*12,4070.1*12*(IF($E$7="x",0.3245,0.3125)),(C17)*(IF($E$7="x",0.3245,0.3125)))</f>
        <v>10937.5</v>
      </c>
      <c r="G17" s="166">
        <f>IF($E$3="x",IF($E$7="x",E17*$V$6,E17*$V$4),0)</f>
        <v>3208.333333333330</v>
      </c>
      <c r="H17" s="166">
        <v>0</v>
      </c>
      <c r="I17" s="167">
        <f>SUM(E17:H17)</f>
        <v>49145.8333333333</v>
      </c>
      <c r="J17" s="168">
        <f>IF(I17=0,0,I17/$J$7/J$6)</f>
        <v>30.7468927260594</v>
      </c>
      <c r="K17" s="154"/>
      <c r="L17" s="154"/>
      <c r="M17" s="169">
        <f>(J17/(1-$N$3))/(1-$N$4)</f>
        <v>37.2915618266336</v>
      </c>
      <c r="N17" s="157"/>
      <c r="O17" s="159">
        <f>B17*$P$4*$P$6</f>
        <v>0</v>
      </c>
      <c r="P17" s="169">
        <v>50</v>
      </c>
      <c r="Q17" s="159">
        <f>IF(P17&lt;&gt;"",O17*J17*B17,"")</f>
        <v>0</v>
      </c>
      <c r="R17" s="169">
        <f>IF(P17&lt;&gt;0,B17*P17*O17,"")</f>
        <v>0</v>
      </c>
      <c r="S17" s="160">
        <f>IF(R17&lt;&gt;"",(R17-Q17)/R17,"")</f>
      </c>
      <c r="T17" s="98"/>
      <c r="U17" s="9"/>
      <c r="V17" s="14"/>
    </row>
    <row r="18" ht="13" customHeight="1">
      <c r="A18" t="s" s="161">
        <v>82</v>
      </c>
      <c r="B18" s="175">
        <v>0</v>
      </c>
      <c r="C18" s="162">
        <f>27*160*11</f>
        <v>47520</v>
      </c>
      <c r="D18" s="163"/>
      <c r="E18" s="164">
        <f>D18+C18</f>
        <v>47520</v>
      </c>
      <c r="F18" s="165">
        <f>IF((C18)&gt;4070.1*12,4070.1*12*(IF($E$7="x",0.3245,0.3125)),(C18)*(IF($E$7="x",0.3245,0.3125)))</f>
        <v>14850</v>
      </c>
      <c r="G18" s="166">
        <f>IF($E$3="x",IF($E$7="x",E18*$V$6,E18*$V$4),0)</f>
        <v>4356</v>
      </c>
      <c r="H18" s="166">
        <v>0</v>
      </c>
      <c r="I18" s="167">
        <f>SUM(E18:H18)</f>
        <v>66726</v>
      </c>
      <c r="J18" s="168">
        <f>IF(I18=0,0,I18/$J$7/J$6)</f>
        <v>41.7454954954955</v>
      </c>
      <c r="K18" s="154"/>
      <c r="L18" s="155"/>
      <c r="M18" s="169">
        <f>(J18/(1-$N$3))/(1-$N$4)</f>
        <v>50.631286228618</v>
      </c>
      <c r="N18" s="157"/>
      <c r="O18" s="159">
        <f>B18*$P$4*$P$6</f>
        <v>0</v>
      </c>
      <c r="P18" s="169">
        <v>55</v>
      </c>
      <c r="Q18" s="159">
        <f>IF(P18&lt;&gt;"",O18*J18*B18,"")</f>
        <v>0</v>
      </c>
      <c r="R18" s="169">
        <f>IF(P18&lt;&gt;0,B18*P18*O18,"")</f>
        <v>0</v>
      </c>
      <c r="S18" s="160">
        <f>IF(R18&lt;&gt;"",(R18-Q18)/R18,"")</f>
      </c>
      <c r="T18" s="98"/>
      <c r="U18" s="9"/>
      <c r="V18" s="14"/>
    </row>
    <row r="19" ht="13" customHeight="1">
      <c r="A19" t="s" s="171">
        <v>83</v>
      </c>
      <c r="B19" s="172">
        <v>0</v>
      </c>
      <c r="C19" s="162">
        <v>22000</v>
      </c>
      <c r="D19" s="163"/>
      <c r="E19" s="164">
        <f>D19+C19</f>
        <v>22000</v>
      </c>
      <c r="F19" s="165">
        <f>IF((C19)&gt;4070.1*12,4070.1*12*(IF($E$7="x",0.3245,0.3125)),(C19)*(IF($E$7="x",0.3245,0.3125)))</f>
        <v>6875</v>
      </c>
      <c r="G19" s="166">
        <f>IF($E$3="x",IF($E$7="x",E19*$V$6,E19*$V$4),0)</f>
        <v>2016.666666666670</v>
      </c>
      <c r="H19" s="166">
        <v>0</v>
      </c>
      <c r="I19" s="167">
        <f>SUM(E19:H19)</f>
        <v>30891.6666666667</v>
      </c>
      <c r="J19" s="168">
        <f>IF(I19=0,0,I19/$J$7/J$6)</f>
        <v>19.3266182849516</v>
      </c>
      <c r="K19" s="154"/>
      <c r="L19" s="155"/>
      <c r="M19" s="169">
        <f>(J19/(1-$N$3))/(1-$N$4)</f>
        <v>23.4404102910268</v>
      </c>
      <c r="N19" s="157"/>
      <c r="O19" s="159">
        <f>B19*$P$4*$P$6</f>
        <v>0</v>
      </c>
      <c r="P19" s="169">
        <v>50</v>
      </c>
      <c r="Q19" s="159">
        <f>IF(P19&lt;&gt;"",O19*J19*B19,"")</f>
        <v>0</v>
      </c>
      <c r="R19" s="169">
        <f>IF(P19&lt;&gt;0,B19*P19*O19,"")</f>
        <v>0</v>
      </c>
      <c r="S19" s="160">
        <f>IF(R19&lt;&gt;"",(R19-Q19)/R19,"")</f>
      </c>
      <c r="T19" s="98"/>
      <c r="U19" s="9"/>
      <c r="V19" s="14"/>
    </row>
    <row r="20" ht="13" customHeight="1">
      <c r="A20" t="s" s="171">
        <v>84</v>
      </c>
      <c r="B20" s="172">
        <v>0</v>
      </c>
      <c r="C20" s="162">
        <v>18000</v>
      </c>
      <c r="D20" s="163"/>
      <c r="E20" s="164">
        <f>D20+C20</f>
        <v>18000</v>
      </c>
      <c r="F20" s="165">
        <f>IF((C20)&gt;4070.1*12,4070.1*12*(IF($E$7="x",0.3245,0.3125)),(C20)*(IF($E$7="x",0.3245,0.3125)))</f>
        <v>5625</v>
      </c>
      <c r="G20" s="166">
        <f>IF($E$3="x",IF($E$7="x",E20*$V$6,E20*$V$4),0)</f>
        <v>1650</v>
      </c>
      <c r="H20" s="166">
        <v>0</v>
      </c>
      <c r="I20" s="167">
        <f>SUM(E20:H20)</f>
        <v>25275</v>
      </c>
      <c r="J20" s="168">
        <f>IF(I20=0,0,I20/$J$7/J$6)</f>
        <v>15.8126876876877</v>
      </c>
      <c r="K20" s="154"/>
      <c r="L20" s="155"/>
      <c r="M20" s="169">
        <f>(J20/(1-$N$3))/(1-$N$4)</f>
        <v>19.1785175108401</v>
      </c>
      <c r="N20" s="157"/>
      <c r="O20" s="159">
        <f>B20*$P$4*$P$6</f>
        <v>0</v>
      </c>
      <c r="P20" s="169">
        <v>30</v>
      </c>
      <c r="Q20" s="159">
        <f>IF(P20&lt;&gt;"",O20*J20*B20,"")</f>
        <v>0</v>
      </c>
      <c r="R20" s="169">
        <f>IF(P20&lt;&gt;0,B20*P20*O20,"")</f>
        <v>0</v>
      </c>
      <c r="S20" s="160">
        <f>IF(R20&lt;&gt;"",(R20-Q20)/R20,"")</f>
      </c>
      <c r="T20" s="98"/>
      <c r="U20" s="9"/>
      <c r="V20" s="14"/>
    </row>
    <row r="21" ht="13" customHeight="1">
      <c r="A21" t="s" s="176">
        <v>85</v>
      </c>
      <c r="B21" s="146">
        <v>0</v>
      </c>
      <c r="C21" s="177">
        <v>36000</v>
      </c>
      <c r="D21" s="178"/>
      <c r="E21" s="179">
        <f>D21+C21</f>
        <v>36000</v>
      </c>
      <c r="F21" s="180">
        <f>IF((C21)&gt;4070.1*12,4070.1*12*(IF($E$7="x",0.3245,0.3125)),(C21)*(IF($E$7="x",0.3245,0.3125)))</f>
        <v>11250</v>
      </c>
      <c r="G21" s="181">
        <f>IF($E$3="x",IF($E$7="x",E21*$V$6,E21*$V$4),0)</f>
        <v>3300</v>
      </c>
      <c r="H21" s="181">
        <v>0</v>
      </c>
      <c r="I21" s="182">
        <f>SUM(E21:H21)</f>
        <v>50550</v>
      </c>
      <c r="J21" s="183">
        <f>IF(I21=0,0,I21/$J$7/J$6)</f>
        <v>31.6253753753754</v>
      </c>
      <c r="K21" s="154"/>
      <c r="L21" s="155"/>
      <c r="M21" s="184">
        <f>(J21/(1-$N$3))/(1-$N$4)</f>
        <v>38.3570350216803</v>
      </c>
      <c r="N21" s="157"/>
      <c r="O21" s="170">
        <f>B21*$P$4*$P$6</f>
        <v>0</v>
      </c>
      <c r="P21" s="184">
        <v>60</v>
      </c>
      <c r="Q21" s="170">
        <f>IF(P21&lt;&gt;"",O21*J21*B21,"")</f>
        <v>0</v>
      </c>
      <c r="R21" s="184">
        <f>IF(P21&lt;&gt;0,B21*P21*O21,"")</f>
        <v>0</v>
      </c>
      <c r="S21" s="160">
        <f>IF(R21&lt;&gt;"",(R21-Q21)/R21,"")</f>
      </c>
      <c r="T21" s="98"/>
      <c r="U21" s="9"/>
      <c r="V21" s="14"/>
    </row>
    <row r="22" ht="13.5" customHeight="1">
      <c r="A22" s="185"/>
      <c r="B22" s="30"/>
      <c r="C22" s="105"/>
      <c r="D22" s="105"/>
      <c r="E22" s="105"/>
      <c r="F22" s="105"/>
      <c r="G22" s="105"/>
      <c r="H22" s="105"/>
      <c r="I22" s="105"/>
      <c r="J22" s="105"/>
      <c r="K22" s="94"/>
      <c r="L22" s="98"/>
      <c r="M22" s="105"/>
      <c r="N22" s="186"/>
      <c r="O22" s="187">
        <f>SUM(O10:O21)</f>
        <v>480</v>
      </c>
      <c r="P22" s="188"/>
      <c r="Q22" s="187">
        <f>SUM(Q10:Q21)</f>
        <v>31902.4315982649</v>
      </c>
      <c r="R22" s="189">
        <f>SUM(R10:R21)</f>
        <v>54400</v>
      </c>
      <c r="S22" s="190">
        <f>IF(R22&lt;&gt;"",(R22-Q22)/R22,"")</f>
        <v>0.413558242678954</v>
      </c>
      <c r="T22" s="98"/>
      <c r="U22" s="9"/>
      <c r="V22" s="14"/>
    </row>
    <row r="23" ht="12.5" customHeight="1">
      <c r="A23" s="110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5"/>
      <c r="P23" s="9"/>
      <c r="Q23" s="105"/>
      <c r="R23" s="105"/>
      <c r="S23" s="30"/>
      <c r="T23" s="9"/>
      <c r="U23" s="9"/>
      <c r="V23" s="14"/>
    </row>
    <row r="24" ht="12.5" customHeight="1">
      <c r="A24" s="110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4"/>
    </row>
    <row r="25" ht="12.5" customHeight="1">
      <c r="A25" t="s" s="7">
        <v>86</v>
      </c>
      <c r="B25" t="s" s="115">
        <v>87</v>
      </c>
      <c r="C25" s="9"/>
      <c r="D25" s="9"/>
      <c r="E25" s="9"/>
      <c r="F25" s="9"/>
      <c r="G25" s="9"/>
      <c r="H25" s="9"/>
      <c r="I25" s="9"/>
      <c r="J25" s="54">
        <f>J11/0.95</f>
        <v>74.7542773036194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4"/>
    </row>
    <row r="26" ht="12.5" customHeight="1">
      <c r="A26" s="110"/>
      <c r="B26" s="9"/>
      <c r="C26" s="9"/>
      <c r="D26" s="9"/>
      <c r="E26" s="9"/>
      <c r="F26" s="9"/>
      <c r="G26" s="9"/>
      <c r="H26" s="9"/>
      <c r="I26" s="9"/>
      <c r="J26" s="54">
        <f>J25/0.6</f>
        <v>124.590462172699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4"/>
    </row>
    <row r="27" ht="13" customHeight="1">
      <c r="A27" s="5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4"/>
    </row>
    <row r="28" ht="12.5" customHeight="1">
      <c r="A28" t="s" s="191">
        <v>88</v>
      </c>
      <c r="B28" s="192"/>
      <c r="C28" s="193"/>
      <c r="D28" s="9"/>
      <c r="E28" s="9"/>
      <c r="F28" s="20"/>
      <c r="G28" s="20"/>
      <c r="H28" s="20"/>
      <c r="I28" s="20"/>
      <c r="J28" s="20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4"/>
    </row>
    <row r="29" ht="13" customHeight="1">
      <c r="A29" s="194"/>
      <c r="B29" s="192"/>
      <c r="C29" s="9"/>
      <c r="D29" s="9"/>
      <c r="E29" s="195"/>
      <c r="F29" t="s" s="61">
        <v>89</v>
      </c>
      <c r="G29" t="s" s="37">
        <v>90</v>
      </c>
      <c r="H29" t="s" s="37">
        <v>91</v>
      </c>
      <c r="I29" t="s" s="37">
        <v>92</v>
      </c>
      <c r="J29" t="s" s="37">
        <v>18</v>
      </c>
      <c r="K29" s="13"/>
      <c r="L29" s="9"/>
      <c r="M29" s="9"/>
      <c r="N29" s="9"/>
      <c r="O29" s="9"/>
      <c r="P29" s="9"/>
      <c r="Q29" s="9"/>
      <c r="R29" s="9"/>
      <c r="S29" s="9"/>
      <c r="T29" s="9"/>
      <c r="U29" s="9"/>
      <c r="V29" s="14"/>
    </row>
    <row r="30" ht="12.5" customHeight="1">
      <c r="A30" s="194"/>
      <c r="B30" s="192"/>
      <c r="C30" s="9"/>
      <c r="D30" s="9"/>
      <c r="E30" s="195"/>
      <c r="F30" t="s" s="39">
        <v>75</v>
      </c>
      <c r="G30" s="196">
        <v>90</v>
      </c>
      <c r="H30" s="197"/>
      <c r="I30" s="197"/>
      <c r="J30" s="65"/>
      <c r="K30" s="13"/>
      <c r="L30" s="9"/>
      <c r="M30" s="9"/>
      <c r="N30" s="9"/>
      <c r="O30" s="9"/>
      <c r="P30" s="9"/>
      <c r="Q30" s="9"/>
      <c r="R30" s="9"/>
      <c r="S30" s="9"/>
      <c r="T30" s="9"/>
      <c r="U30" s="9"/>
      <c r="V30" s="14"/>
    </row>
    <row r="31" ht="13" customHeight="1">
      <c r="A31" s="59"/>
      <c r="B31" s="16"/>
      <c r="C31" s="9"/>
      <c r="D31" s="9"/>
      <c r="E31" s="195"/>
      <c r="F31" t="s" s="39">
        <v>93</v>
      </c>
      <c r="G31" s="69"/>
      <c r="H31" s="69"/>
      <c r="I31" s="69"/>
      <c r="J31" s="69"/>
      <c r="K31" s="13"/>
      <c r="L31" s="9"/>
      <c r="M31" s="9"/>
      <c r="N31" s="9"/>
      <c r="O31" s="9"/>
      <c r="P31" s="9"/>
      <c r="Q31" s="9"/>
      <c r="R31" s="9"/>
      <c r="S31" s="9"/>
      <c r="T31" s="9"/>
      <c r="U31" s="9"/>
      <c r="V31" s="14"/>
    </row>
    <row r="32" ht="12.5" customHeight="1">
      <c r="A32" s="110"/>
      <c r="B32" s="16"/>
      <c r="C32" s="9"/>
      <c r="D32" s="9"/>
      <c r="E32" s="198"/>
      <c r="F32" t="s" s="39">
        <v>94</v>
      </c>
      <c r="G32" s="69"/>
      <c r="H32" s="69">
        <v>80</v>
      </c>
      <c r="I32" s="69">
        <v>90</v>
      </c>
      <c r="J32" s="69"/>
      <c r="K32" s="13"/>
      <c r="L32" s="9"/>
      <c r="M32" s="9"/>
      <c r="N32" s="9"/>
      <c r="O32" s="9"/>
      <c r="P32" s="9"/>
      <c r="Q32" s="9"/>
      <c r="R32" s="9"/>
      <c r="S32" s="9"/>
      <c r="T32" s="9"/>
      <c r="U32" s="9"/>
      <c r="V32" s="14"/>
    </row>
    <row r="33" ht="12.5" customHeight="1">
      <c r="A33" s="110"/>
      <c r="B33" s="16"/>
      <c r="C33" s="9"/>
      <c r="D33" s="9"/>
      <c r="E33" s="195"/>
      <c r="F33" t="s" s="39">
        <v>95</v>
      </c>
      <c r="G33" s="69">
        <v>75</v>
      </c>
      <c r="H33" s="69"/>
      <c r="I33" s="69"/>
      <c r="J33" s="69"/>
      <c r="K33" s="13"/>
      <c r="L33" s="9"/>
      <c r="M33" s="9"/>
      <c r="N33" s="9"/>
      <c r="O33" s="9"/>
      <c r="P33" s="9"/>
      <c r="Q33" s="9"/>
      <c r="R33" s="9"/>
      <c r="S33" s="9"/>
      <c r="T33" s="9"/>
      <c r="U33" s="9"/>
      <c r="V33" s="14"/>
    </row>
    <row r="34" ht="12.5" customHeight="1">
      <c r="A34" s="110"/>
      <c r="B34" s="16"/>
      <c r="C34" s="199"/>
      <c r="D34" s="9"/>
      <c r="E34" s="195"/>
      <c r="F34" t="s" s="39">
        <v>96</v>
      </c>
      <c r="G34" s="69">
        <v>60</v>
      </c>
      <c r="H34" s="69">
        <v>60</v>
      </c>
      <c r="I34" s="69"/>
      <c r="J34" s="69">
        <v>60</v>
      </c>
      <c r="K34" s="13"/>
      <c r="L34" s="9"/>
      <c r="M34" s="9"/>
      <c r="N34" s="9"/>
      <c r="O34" s="9"/>
      <c r="P34" s="9"/>
      <c r="Q34" s="9"/>
      <c r="R34" s="9"/>
      <c r="S34" s="9"/>
      <c r="T34" s="9"/>
      <c r="U34" s="9"/>
      <c r="V34" s="14"/>
    </row>
    <row r="35" ht="12.5" customHeight="1">
      <c r="A35" s="110"/>
      <c r="B35" s="16"/>
      <c r="C35" s="9"/>
      <c r="D35" s="9"/>
      <c r="E35" s="195"/>
      <c r="F35" t="s" s="39">
        <v>94</v>
      </c>
      <c r="G35" s="69"/>
      <c r="H35" s="69"/>
      <c r="I35" s="69"/>
      <c r="J35" s="69"/>
      <c r="K35" s="13"/>
      <c r="L35" s="9"/>
      <c r="M35" s="9"/>
      <c r="N35" s="9"/>
      <c r="O35" s="9"/>
      <c r="P35" s="9"/>
      <c r="Q35" s="9"/>
      <c r="R35" s="9"/>
      <c r="S35" s="9"/>
      <c r="T35" s="9"/>
      <c r="U35" s="9"/>
      <c r="V35" s="14"/>
    </row>
    <row r="36" ht="13" customHeight="1">
      <c r="A36" s="59"/>
      <c r="B36" s="200"/>
      <c r="C36" s="9"/>
      <c r="D36" s="9"/>
      <c r="E36" s="195"/>
      <c r="F36" t="s" s="39">
        <v>97</v>
      </c>
      <c r="G36" s="69"/>
      <c r="H36" s="69"/>
      <c r="I36" s="69">
        <v>65</v>
      </c>
      <c r="J36" s="69">
        <v>50</v>
      </c>
      <c r="K36" s="13"/>
      <c r="L36" s="9"/>
      <c r="M36" s="9"/>
      <c r="N36" s="9"/>
      <c r="O36" s="9"/>
      <c r="P36" s="9"/>
      <c r="Q36" s="9"/>
      <c r="R36" s="9"/>
      <c r="S36" s="9"/>
      <c r="T36" s="9"/>
      <c r="U36" s="9"/>
      <c r="V36" s="14"/>
    </row>
    <row r="37" ht="12.5" customHeight="1">
      <c r="A37" s="110"/>
      <c r="B37" s="16"/>
      <c r="C37" s="9"/>
      <c r="D37" s="9"/>
      <c r="E37" s="195"/>
      <c r="F37" t="s" s="201">
        <v>98</v>
      </c>
      <c r="G37" s="202"/>
      <c r="H37" s="49"/>
      <c r="I37" s="49">
        <v>80</v>
      </c>
      <c r="J37" s="4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4"/>
    </row>
    <row r="38" ht="12.5" customHeight="1">
      <c r="A38" s="110"/>
      <c r="B38" s="16"/>
      <c r="C38" s="19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4"/>
    </row>
    <row r="39" ht="12.5" customHeight="1">
      <c r="A39" s="110"/>
      <c r="B39" s="16"/>
      <c r="C39" s="19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4"/>
    </row>
    <row r="40" ht="12.5" customHeight="1">
      <c r="A40" s="110"/>
      <c r="B40" s="16"/>
      <c r="C40" s="19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4"/>
    </row>
    <row r="41" ht="13" customHeight="1">
      <c r="A41" s="110"/>
      <c r="B41" s="200"/>
      <c r="C41" s="19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4"/>
    </row>
    <row r="42" ht="12.5" customHeight="1">
      <c r="A42" s="110"/>
      <c r="B42" s="9"/>
      <c r="C42" s="19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4"/>
    </row>
    <row r="43" ht="12.5" customHeight="1">
      <c r="A43" s="110"/>
      <c r="B43" s="16"/>
      <c r="C43" s="19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4"/>
    </row>
    <row r="44" ht="12.5" customHeight="1">
      <c r="A44" s="203"/>
      <c r="B44" s="204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4"/>
    </row>
  </sheetData>
  <mergeCells count="4">
    <mergeCell ref="D2:J2"/>
    <mergeCell ref="F6:F7"/>
    <mergeCell ref="B1:B2"/>
    <mergeCell ref="A28:B30"/>
  </mergeCells>
  <pageMargins left="0.75" right="0.75" top="1" bottom="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