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ukherjee/UIUC/Efficient_DVFS/osldvfs/"/>
    </mc:Choice>
  </mc:AlternateContent>
  <xr:revisionPtr revIDLastSave="0" documentId="13_ncr:1_{9DF70F34-E30B-644D-896D-BEDA9E54FF1D}" xr6:coauthVersionLast="47" xr6:coauthVersionMax="47" xr10:uidLastSave="{00000000-0000-0000-0000-000000000000}"/>
  <bookViews>
    <workbookView xWindow="42840" yWindow="-4760" windowWidth="30240" windowHeight="18880" activeTab="1" xr2:uid="{C375F459-613A-E64E-A7C0-D28A192B58C4}"/>
  </bookViews>
  <sheets>
    <sheet name="Benchmark--Perf--Energy" sheetId="1" r:id="rId1"/>
    <sheet name="Data-Complete" sheetId="7" r:id="rId2"/>
    <sheet name="Comparison" sheetId="4" r:id="rId3"/>
    <sheet name="Plot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7" l="1"/>
  <c r="J23" i="7"/>
  <c r="J24" i="7"/>
  <c r="J25" i="7"/>
  <c r="J21" i="7"/>
  <c r="I25" i="7"/>
  <c r="I22" i="7"/>
  <c r="I23" i="7"/>
  <c r="I24" i="7"/>
  <c r="I21" i="7"/>
  <c r="H22" i="7"/>
  <c r="H23" i="7"/>
  <c r="H24" i="7"/>
  <c r="H25" i="7"/>
  <c r="H21" i="7"/>
  <c r="G22" i="7"/>
  <c r="G23" i="7"/>
  <c r="G24" i="7"/>
  <c r="G25" i="7"/>
  <c r="G21" i="7"/>
  <c r="J16" i="7"/>
  <c r="J17" i="7"/>
  <c r="J18" i="7"/>
  <c r="J19" i="7"/>
  <c r="J15" i="7"/>
  <c r="I16" i="7"/>
  <c r="I17" i="7"/>
  <c r="I18" i="7"/>
  <c r="I19" i="7"/>
  <c r="I15" i="7"/>
  <c r="H16" i="7"/>
  <c r="H17" i="7"/>
  <c r="H18" i="7"/>
  <c r="H19" i="7"/>
  <c r="H15" i="7"/>
  <c r="G16" i="7"/>
  <c r="G17" i="7"/>
  <c r="G18" i="7"/>
  <c r="G19" i="7"/>
  <c r="G15" i="7"/>
  <c r="J10" i="7"/>
  <c r="J11" i="7"/>
  <c r="J12" i="7"/>
  <c r="J13" i="7"/>
  <c r="J9" i="7"/>
  <c r="I10" i="7"/>
  <c r="I11" i="7"/>
  <c r="I12" i="7"/>
  <c r="I13" i="7"/>
  <c r="I9" i="7"/>
  <c r="H10" i="7"/>
  <c r="H11" i="7"/>
  <c r="H12" i="7"/>
  <c r="H13" i="7"/>
  <c r="H9" i="7"/>
  <c r="G10" i="7"/>
  <c r="G11" i="7"/>
  <c r="G12" i="7"/>
  <c r="G13" i="7"/>
  <c r="G9" i="7"/>
  <c r="J4" i="7"/>
  <c r="J5" i="7"/>
  <c r="J6" i="7"/>
  <c r="J7" i="7"/>
  <c r="J3" i="7"/>
  <c r="I4" i="7"/>
  <c r="I5" i="7"/>
  <c r="I6" i="7"/>
  <c r="I7" i="7"/>
  <c r="I3" i="7"/>
  <c r="H4" i="7"/>
  <c r="H5" i="7"/>
  <c r="H6" i="7"/>
  <c r="H7" i="7"/>
  <c r="H3" i="7"/>
  <c r="G4" i="7"/>
  <c r="G5" i="7"/>
  <c r="G6" i="7"/>
  <c r="G7" i="7"/>
  <c r="G3" i="7"/>
  <c r="E45" i="7"/>
  <c r="E50" i="7"/>
  <c r="E51" i="7"/>
  <c r="E52" i="7"/>
  <c r="E53" i="7"/>
  <c r="E42" i="7"/>
  <c r="E43" i="7"/>
  <c r="E46" i="7"/>
  <c r="E35" i="7"/>
  <c r="E36" i="7"/>
  <c r="E37" i="7"/>
  <c r="E38" i="7"/>
  <c r="E39" i="7"/>
  <c r="E28" i="7"/>
  <c r="E29" i="7"/>
  <c r="E30" i="7"/>
  <c r="E31" i="7"/>
  <c r="E32" i="7"/>
  <c r="S7" i="4"/>
  <c r="T7" i="4"/>
  <c r="U7" i="4"/>
  <c r="R7" i="4"/>
  <c r="S13" i="4"/>
  <c r="T13" i="4"/>
  <c r="U13" i="4"/>
  <c r="R13" i="4"/>
  <c r="S6" i="4"/>
  <c r="T6" i="4"/>
  <c r="U6" i="4"/>
  <c r="R6" i="4"/>
  <c r="E21" i="7"/>
  <c r="E22" i="7"/>
  <c r="E23" i="7"/>
  <c r="E24" i="7"/>
  <c r="E25" i="7"/>
  <c r="E15" i="7"/>
  <c r="E16" i="7"/>
  <c r="E17" i="7"/>
  <c r="E18" i="7"/>
  <c r="E19" i="7"/>
  <c r="E9" i="7"/>
  <c r="E10" i="7"/>
  <c r="E11" i="7"/>
  <c r="E12" i="7"/>
  <c r="E13" i="7"/>
  <c r="E5" i="7"/>
  <c r="E4" i="7"/>
  <c r="E6" i="7"/>
  <c r="E7" i="7"/>
  <c r="E3" i="7"/>
  <c r="B31" i="3" l="1"/>
  <c r="C31" i="3"/>
  <c r="F23" i="3"/>
  <c r="E23" i="3"/>
  <c r="F11" i="3"/>
  <c r="E11" i="3"/>
  <c r="W4" i="4"/>
  <c r="W3" i="4"/>
  <c r="V3" i="4"/>
  <c r="V4" i="4"/>
  <c r="D20" i="4"/>
  <c r="F9" i="3"/>
  <c r="E8" i="3"/>
  <c r="E9" i="3"/>
  <c r="B25" i="3"/>
  <c r="I51" i="1"/>
  <c r="D17" i="4"/>
  <c r="K39" i="1" l="1"/>
  <c r="K36" i="1"/>
  <c r="H48" i="1"/>
  <c r="G48" i="1"/>
  <c r="J41" i="1"/>
  <c r="J42" i="1"/>
  <c r="J43" i="1"/>
  <c r="I41" i="1"/>
  <c r="I42" i="1"/>
  <c r="I43" i="1"/>
  <c r="G43" i="1"/>
  <c r="H43" i="1"/>
  <c r="G42" i="1"/>
  <c r="H42" i="1" s="1"/>
  <c r="G40" i="1"/>
  <c r="G41" i="1"/>
  <c r="H41" i="1" s="1"/>
  <c r="G39" i="1"/>
  <c r="J39" i="1" s="1"/>
  <c r="I39" i="1"/>
  <c r="G38" i="1"/>
  <c r="H38" i="1" s="1"/>
  <c r="I38" i="1"/>
  <c r="I37" i="1"/>
  <c r="G37" i="1"/>
  <c r="J37" i="1" s="1"/>
  <c r="G47" i="1"/>
  <c r="H47" i="1" s="1"/>
  <c r="I35" i="1"/>
  <c r="I36" i="1"/>
  <c r="I34" i="1"/>
  <c r="G46" i="1"/>
  <c r="H46" i="1" s="1"/>
  <c r="G45" i="1"/>
  <c r="H45" i="1" s="1"/>
  <c r="G36" i="1"/>
  <c r="H36" i="1" s="1"/>
  <c r="G34" i="1"/>
  <c r="J34" i="1" s="1"/>
  <c r="G35" i="1"/>
  <c r="H35" i="1" s="1"/>
  <c r="G28" i="1"/>
  <c r="H28" i="1" s="1"/>
  <c r="G27" i="1"/>
  <c r="H27" i="1" s="1"/>
  <c r="G24" i="1"/>
  <c r="H24" i="1" s="1"/>
  <c r="G23" i="1"/>
  <c r="H23" i="1" s="1"/>
  <c r="G21" i="1"/>
  <c r="H21" i="1" s="1"/>
  <c r="G20" i="1"/>
  <c r="H20" i="1" s="1"/>
  <c r="G11" i="1"/>
  <c r="H11" i="1" s="1"/>
  <c r="G18" i="1"/>
  <c r="H18" i="1" s="1"/>
  <c r="G17" i="1"/>
  <c r="H17" i="1" s="1"/>
  <c r="G9" i="1"/>
  <c r="H9" i="1" s="1"/>
  <c r="G10" i="1"/>
  <c r="H10" i="1" s="1"/>
  <c r="G8" i="1"/>
  <c r="H8" i="1" s="1"/>
  <c r="G15" i="1"/>
  <c r="H15" i="1" s="1"/>
  <c r="G5" i="1"/>
  <c r="H5" i="1" s="1"/>
  <c r="G6" i="1"/>
  <c r="H6" i="1" s="1"/>
  <c r="G3" i="1"/>
  <c r="H3" i="1" s="1"/>
  <c r="G4" i="1"/>
  <c r="H4" i="1" s="1"/>
  <c r="G14" i="1"/>
  <c r="H14" i="1" s="1"/>
  <c r="H39" i="1" l="1"/>
  <c r="H37" i="1"/>
  <c r="J38" i="1"/>
  <c r="H34" i="1"/>
  <c r="J36" i="1"/>
  <c r="J35" i="1"/>
</calcChain>
</file>

<file path=xl/sharedStrings.xml><?xml version="1.0" encoding="utf-8"?>
<sst xmlns="http://schemas.openxmlformats.org/spreadsheetml/2006/main" count="226" uniqueCount="111">
  <si>
    <t>Benchmark</t>
  </si>
  <si>
    <t>Setting</t>
  </si>
  <si>
    <t>Performance</t>
  </si>
  <si>
    <t>Lamp_Default</t>
  </si>
  <si>
    <t>Peak Power(W)</t>
  </si>
  <si>
    <t>Idle_Power(W)</t>
  </si>
  <si>
    <t>Performance(s)</t>
  </si>
  <si>
    <t>On_demand</t>
  </si>
  <si>
    <t>Command ( If available)</t>
  </si>
  <si>
    <t>time run 5 taskset -c 0 ./sssp</t>
  </si>
  <si>
    <t>Chai:SSSP</t>
  </si>
  <si>
    <t>Consumed Power</t>
  </si>
  <si>
    <r>
      <t xml:space="preserve">Perf/Power </t>
    </r>
    <r>
      <rPr>
        <sz val="12"/>
        <color theme="1"/>
        <rFont val="Calibri"/>
        <family val="2"/>
        <scheme val="minor"/>
      </rPr>
      <t>(consumed power)</t>
    </r>
  </si>
  <si>
    <t>time run 10  taskset -c 0 ./sssp</t>
  </si>
  <si>
    <t>Overhead</t>
  </si>
  <si>
    <t>Chai:BFS</t>
  </si>
  <si>
    <t>time run 5 taskset -c 0 ./bfs</t>
  </si>
  <si>
    <t>Scale</t>
  </si>
  <si>
    <t>time run 10 taskset -c 0 ./bfs</t>
  </si>
  <si>
    <t>CPU Driven Gov</t>
  </si>
  <si>
    <t>Mem Driven Gov</t>
  </si>
  <si>
    <t>time run 10 taskset -c 0 ./sssp</t>
  </si>
  <si>
    <t>GPU Driven Gov</t>
  </si>
  <si>
    <t>time run 10  taskset -c 0 ./bfs</t>
  </si>
  <si>
    <t>Did't change any state at all</t>
  </si>
  <si>
    <t>Chai : BFS</t>
  </si>
  <si>
    <t>Multi -CPU</t>
  </si>
  <si>
    <t>Chai : SSSP</t>
  </si>
  <si>
    <t>Ondemand</t>
  </si>
  <si>
    <t>Lamp_CPU</t>
  </si>
  <si>
    <t>Gl-mark2</t>
  </si>
  <si>
    <t>Power</t>
  </si>
  <si>
    <t>Chai</t>
  </si>
  <si>
    <t>ondemand</t>
  </si>
  <si>
    <t>perrformance</t>
  </si>
  <si>
    <t>Our policy</t>
  </si>
  <si>
    <t>glmark2</t>
  </si>
  <si>
    <t>Chai: Single CPU</t>
  </si>
  <si>
    <t xml:space="preserve">Performance </t>
  </si>
  <si>
    <t>performance</t>
  </si>
  <si>
    <t>our policy</t>
  </si>
  <si>
    <t>Lamp_CPU_NU0.5_Clus0</t>
  </si>
  <si>
    <t>Lamp_Mem_NU0.5_Clus0</t>
  </si>
  <si>
    <t>Lamp_CPU_NU0.5_Clus1</t>
  </si>
  <si>
    <t>Chai:HSTO</t>
  </si>
  <si>
    <t>Our policy_Perf</t>
  </si>
  <si>
    <t>Our policy_Pow</t>
  </si>
  <si>
    <t>Our Policy_Perf</t>
  </si>
  <si>
    <t>Our Policy_Pow</t>
  </si>
  <si>
    <r>
      <t xml:space="preserve">Newer Set of data collection : </t>
    </r>
    <r>
      <rPr>
        <sz val="12"/>
        <color theme="1"/>
        <rFont val="Calibri"/>
        <family val="2"/>
        <scheme val="minor"/>
      </rPr>
      <t>With power monitor</t>
    </r>
  </si>
  <si>
    <t xml:space="preserve">sssp </t>
  </si>
  <si>
    <t>AnTutu</t>
  </si>
  <si>
    <t>Total</t>
  </si>
  <si>
    <t>GPU</t>
  </si>
  <si>
    <t>CPU</t>
  </si>
  <si>
    <t>Mem</t>
  </si>
  <si>
    <t>UX</t>
  </si>
  <si>
    <t>Power-GPU: currently it is the time for power file</t>
  </si>
  <si>
    <t>Power-Mem</t>
  </si>
  <si>
    <t>Power CPU</t>
  </si>
  <si>
    <t>146sec</t>
  </si>
  <si>
    <t>End</t>
  </si>
  <si>
    <t>Power UX</t>
  </si>
  <si>
    <t>Ondemand*</t>
  </si>
  <si>
    <t>*GPUmight have been non booster</t>
  </si>
  <si>
    <t>487/End</t>
  </si>
  <si>
    <t>File Name</t>
  </si>
  <si>
    <t>Odroid_Antutu_Perf</t>
  </si>
  <si>
    <t>Odroid_Antutu_Ondmd_New</t>
  </si>
  <si>
    <t>Our Policies</t>
  </si>
  <si>
    <t>Lamp_NU0.5(GPU)</t>
  </si>
  <si>
    <t>Idle : 3.7</t>
  </si>
  <si>
    <t>Lamp_NU0.5(CPU)</t>
  </si>
  <si>
    <t>Lamp_NU0.5(Mem)</t>
  </si>
  <si>
    <t>Odorid_Antutu_Mem0.5</t>
  </si>
  <si>
    <t>Odorid_Antutu_CPU0.5</t>
  </si>
  <si>
    <t>Odorid_Antutu_GPU0.5</t>
  </si>
  <si>
    <t>Pow GPU</t>
  </si>
  <si>
    <t>Pow CPU</t>
  </si>
  <si>
    <t>Pow UX</t>
  </si>
  <si>
    <t>Pow Mem</t>
  </si>
  <si>
    <t>Lamp_Default(CPU)</t>
  </si>
  <si>
    <t>Lamp_Default(Mem)</t>
  </si>
  <si>
    <t>Odorid_Antutu_Mem2</t>
  </si>
  <si>
    <t>Odorid_Antutu_CPU2</t>
  </si>
  <si>
    <t>Lamp_Default(GPU)</t>
  </si>
  <si>
    <t>Odorid_Antutu_GPU2</t>
  </si>
  <si>
    <t>Lamp_Default(CPU)_1</t>
  </si>
  <si>
    <t>Lamp_Default(CPU)_Small</t>
  </si>
  <si>
    <t>Odorid_Antutu_CPU2_Small</t>
  </si>
  <si>
    <t>Odorid_Antutu_CPU2_1</t>
  </si>
  <si>
    <t>glmark</t>
  </si>
  <si>
    <t>chai</t>
  </si>
  <si>
    <t>glmark2.                .</t>
  </si>
  <si>
    <t>rodinia.                 .</t>
  </si>
  <si>
    <t>Governor</t>
  </si>
  <si>
    <t>Powersave</t>
  </si>
  <si>
    <t>LAMP</t>
  </si>
  <si>
    <t>Power(W)</t>
  </si>
  <si>
    <t>SSSP</t>
  </si>
  <si>
    <t>HSTO</t>
  </si>
  <si>
    <t>Schedutil</t>
  </si>
  <si>
    <t>Energy(J)</t>
  </si>
  <si>
    <t>HSTI</t>
  </si>
  <si>
    <t>TRNS</t>
  </si>
  <si>
    <t>AnTuTu : CPU</t>
  </si>
  <si>
    <t>AnTuTu : GPU</t>
  </si>
  <si>
    <t>Perf-OD</t>
  </si>
  <si>
    <t>Perf-P</t>
  </si>
  <si>
    <t>Eng-OD</t>
  </si>
  <si>
    <t>Eno-Ps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</si>
</sst>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1E52C-6EF9-A04F-A62B-2AB7DCD6CD38}">
  <dimension ref="A1:K56"/>
  <sheetViews>
    <sheetView zoomScaleNormal="100" workbookViewId="0">
      <selection activeCell="A53" sqref="A53:K54"/>
    </sheetView>
  </sheetViews>
  <sheetFormatPr baseColWidth="10" defaultRowHeight="16" x14ac:dyDescent="0.2"/>
  <cols>
    <col min="1" max="1" width="18.83203125" customWidth="1"/>
    <col min="2" max="3" width="25.5" customWidth="1"/>
    <col min="4" max="4" width="24.1640625" customWidth="1"/>
    <col min="5" max="5" width="24.5" customWidth="1"/>
    <col min="6" max="8" width="22.1640625" customWidth="1"/>
    <col min="9" max="9" width="37.1640625" customWidth="1"/>
    <col min="11" max="11" width="50" customWidth="1"/>
  </cols>
  <sheetData>
    <row r="1" spans="1:10" x14ac:dyDescent="0.2">
      <c r="A1" s="1" t="s">
        <v>0</v>
      </c>
      <c r="B1" s="1" t="s">
        <v>1</v>
      </c>
      <c r="C1" s="1" t="s">
        <v>17</v>
      </c>
      <c r="D1" s="1" t="s">
        <v>6</v>
      </c>
      <c r="E1" s="1" t="s">
        <v>4</v>
      </c>
      <c r="F1" s="1" t="s">
        <v>5</v>
      </c>
      <c r="G1" s="1" t="s">
        <v>11</v>
      </c>
      <c r="H1" s="1" t="s">
        <v>12</v>
      </c>
      <c r="I1" s="1" t="s">
        <v>8</v>
      </c>
      <c r="J1" s="1" t="s">
        <v>14</v>
      </c>
    </row>
    <row r="3" spans="1:10" x14ac:dyDescent="0.2">
      <c r="A3" t="s">
        <v>10</v>
      </c>
      <c r="B3" t="s">
        <v>2</v>
      </c>
      <c r="C3">
        <v>5</v>
      </c>
      <c r="D3">
        <v>48.290999999999997</v>
      </c>
      <c r="E3">
        <v>6.5</v>
      </c>
      <c r="F3">
        <v>3.8</v>
      </c>
      <c r="G3">
        <f t="shared" ref="G3:G11" si="0">E3-F3</f>
        <v>2.7</v>
      </c>
      <c r="H3">
        <f t="shared" ref="H3:H11" si="1">C3*100/D3/G3</f>
        <v>3.83477635967748</v>
      </c>
      <c r="I3" t="s">
        <v>9</v>
      </c>
      <c r="J3">
        <v>0</v>
      </c>
    </row>
    <row r="4" spans="1:10" x14ac:dyDescent="0.2">
      <c r="A4" t="s">
        <v>10</v>
      </c>
      <c r="B4" t="s">
        <v>7</v>
      </c>
      <c r="C4">
        <v>5</v>
      </c>
      <c r="D4">
        <v>90.47</v>
      </c>
      <c r="E4">
        <v>4.5</v>
      </c>
      <c r="F4">
        <v>3.1</v>
      </c>
      <c r="G4">
        <f t="shared" si="0"/>
        <v>1.4</v>
      </c>
      <c r="H4">
        <f t="shared" si="1"/>
        <v>3.9476385226357595</v>
      </c>
      <c r="I4" t="s">
        <v>9</v>
      </c>
      <c r="J4">
        <v>0</v>
      </c>
    </row>
    <row r="5" spans="1:10" x14ac:dyDescent="0.2">
      <c r="A5" t="s">
        <v>10</v>
      </c>
      <c r="B5" t="s">
        <v>2</v>
      </c>
      <c r="C5">
        <v>10</v>
      </c>
      <c r="D5">
        <v>96.8</v>
      </c>
      <c r="E5">
        <v>6.5</v>
      </c>
      <c r="F5">
        <v>3.7</v>
      </c>
      <c r="G5">
        <f t="shared" si="0"/>
        <v>2.8</v>
      </c>
      <c r="H5">
        <f t="shared" si="1"/>
        <v>3.6894923258559627</v>
      </c>
      <c r="I5" t="s">
        <v>13</v>
      </c>
      <c r="J5">
        <v>0</v>
      </c>
    </row>
    <row r="6" spans="1:10" x14ac:dyDescent="0.2">
      <c r="A6" t="s">
        <v>10</v>
      </c>
      <c r="B6" t="s">
        <v>7</v>
      </c>
      <c r="C6">
        <v>10</v>
      </c>
      <c r="D6">
        <v>193.62</v>
      </c>
      <c r="E6">
        <v>4</v>
      </c>
      <c r="F6">
        <v>3.1</v>
      </c>
      <c r="G6">
        <f t="shared" si="0"/>
        <v>0.89999999999999991</v>
      </c>
      <c r="H6">
        <f t="shared" si="1"/>
        <v>5.7386174522833961</v>
      </c>
      <c r="I6" t="s">
        <v>13</v>
      </c>
      <c r="J6">
        <v>0</v>
      </c>
    </row>
    <row r="8" spans="1:10" x14ac:dyDescent="0.2">
      <c r="A8" t="s">
        <v>15</v>
      </c>
      <c r="B8" t="s">
        <v>2</v>
      </c>
      <c r="C8">
        <v>5</v>
      </c>
      <c r="D8">
        <v>25.925999999999998</v>
      </c>
      <c r="E8">
        <v>4.5</v>
      </c>
      <c r="F8">
        <v>3.7</v>
      </c>
      <c r="G8">
        <f t="shared" si="0"/>
        <v>0.79999999999999982</v>
      </c>
      <c r="H8">
        <f t="shared" si="1"/>
        <v>24.107073979788638</v>
      </c>
      <c r="I8" t="s">
        <v>16</v>
      </c>
    </row>
    <row r="9" spans="1:10" x14ac:dyDescent="0.2">
      <c r="A9" t="s">
        <v>15</v>
      </c>
      <c r="B9" t="s">
        <v>7</v>
      </c>
      <c r="C9">
        <v>5</v>
      </c>
      <c r="D9">
        <v>32.69</v>
      </c>
      <c r="E9">
        <v>4.0999999999999996</v>
      </c>
      <c r="F9">
        <v>3.2</v>
      </c>
      <c r="G9">
        <f t="shared" si="0"/>
        <v>0.89999999999999947</v>
      </c>
      <c r="H9">
        <f t="shared" si="1"/>
        <v>16.994663675605871</v>
      </c>
      <c r="I9" t="s">
        <v>16</v>
      </c>
    </row>
    <row r="10" spans="1:10" x14ac:dyDescent="0.2">
      <c r="A10" t="s">
        <v>15</v>
      </c>
      <c r="B10" t="s">
        <v>2</v>
      </c>
      <c r="C10">
        <v>10</v>
      </c>
      <c r="D10">
        <v>52.05</v>
      </c>
      <c r="E10">
        <v>4.5</v>
      </c>
      <c r="F10">
        <v>3.7</v>
      </c>
      <c r="G10">
        <f t="shared" si="0"/>
        <v>0.79999999999999982</v>
      </c>
      <c r="H10">
        <f t="shared" si="1"/>
        <v>24.015369836695491</v>
      </c>
      <c r="I10" t="s">
        <v>18</v>
      </c>
    </row>
    <row r="11" spans="1:10" x14ac:dyDescent="0.2">
      <c r="A11" t="s">
        <v>15</v>
      </c>
      <c r="B11" t="s">
        <v>7</v>
      </c>
      <c r="C11">
        <v>10</v>
      </c>
      <c r="D11">
        <v>58.4</v>
      </c>
      <c r="E11">
        <v>4.2</v>
      </c>
      <c r="F11">
        <v>3.3</v>
      </c>
      <c r="G11">
        <f t="shared" si="0"/>
        <v>0.90000000000000036</v>
      </c>
      <c r="H11">
        <f t="shared" si="1"/>
        <v>19.025875190258745</v>
      </c>
      <c r="I11" t="s">
        <v>18</v>
      </c>
    </row>
    <row r="13" spans="1:10" x14ac:dyDescent="0.2">
      <c r="A13" s="5" t="s">
        <v>19</v>
      </c>
      <c r="B13" s="5"/>
      <c r="C13" s="5"/>
      <c r="D13" s="5"/>
      <c r="E13" s="5"/>
      <c r="F13" s="5"/>
      <c r="G13" s="5"/>
      <c r="H13" s="5"/>
      <c r="I13" s="5"/>
      <c r="J13" s="5"/>
    </row>
    <row r="14" spans="1:10" x14ac:dyDescent="0.2">
      <c r="A14" t="s">
        <v>10</v>
      </c>
      <c r="B14" t="s">
        <v>3</v>
      </c>
      <c r="C14">
        <v>5</v>
      </c>
      <c r="D14">
        <v>62</v>
      </c>
      <c r="E14">
        <v>5.5</v>
      </c>
      <c r="F14">
        <v>3.5</v>
      </c>
      <c r="G14">
        <f>E14-F14</f>
        <v>2</v>
      </c>
      <c r="H14">
        <f>C14*100/D14/G14</f>
        <v>4.032258064516129</v>
      </c>
      <c r="I14" t="s">
        <v>9</v>
      </c>
      <c r="J14">
        <v>0.06</v>
      </c>
    </row>
    <row r="15" spans="1:10" x14ac:dyDescent="0.2">
      <c r="A15" t="s">
        <v>10</v>
      </c>
      <c r="B15" t="s">
        <v>3</v>
      </c>
      <c r="C15">
        <v>10</v>
      </c>
      <c r="D15">
        <v>120.8</v>
      </c>
      <c r="E15">
        <v>5.5</v>
      </c>
      <c r="F15">
        <v>3.3</v>
      </c>
      <c r="G15">
        <f>E15-F15</f>
        <v>2.2000000000000002</v>
      </c>
      <c r="H15">
        <f>C15*100/D15/G15</f>
        <v>3.7627934978928357</v>
      </c>
      <c r="I15" t="s">
        <v>13</v>
      </c>
      <c r="J15">
        <v>0.06</v>
      </c>
    </row>
    <row r="17" spans="1:11" x14ac:dyDescent="0.2">
      <c r="A17" t="s">
        <v>15</v>
      </c>
      <c r="B17" t="s">
        <v>3</v>
      </c>
      <c r="C17">
        <v>5</v>
      </c>
      <c r="D17">
        <v>26.754999999999999</v>
      </c>
      <c r="E17">
        <v>4.3</v>
      </c>
      <c r="F17">
        <v>3.4</v>
      </c>
      <c r="G17">
        <f>E17-F17</f>
        <v>0.89999999999999991</v>
      </c>
      <c r="H17">
        <f>C17*100/D17/G17</f>
        <v>20.764550758944335</v>
      </c>
      <c r="I17" t="s">
        <v>16</v>
      </c>
      <c r="J17">
        <v>0.02</v>
      </c>
    </row>
    <row r="18" spans="1:11" x14ac:dyDescent="0.2">
      <c r="A18" t="s">
        <v>15</v>
      </c>
      <c r="B18" t="s">
        <v>3</v>
      </c>
      <c r="C18">
        <v>10</v>
      </c>
      <c r="D18">
        <v>53.5</v>
      </c>
      <c r="E18">
        <v>4.3</v>
      </c>
      <c r="F18">
        <v>3.4</v>
      </c>
      <c r="G18">
        <f>E18-F18</f>
        <v>0.89999999999999991</v>
      </c>
      <c r="H18">
        <f>C18*100/D18/G18</f>
        <v>20.768431983385256</v>
      </c>
      <c r="I18" t="s">
        <v>18</v>
      </c>
      <c r="J18">
        <v>0.02</v>
      </c>
    </row>
    <row r="19" spans="1:11" x14ac:dyDescent="0.2">
      <c r="A19" s="5" t="s">
        <v>20</v>
      </c>
      <c r="B19" s="5"/>
      <c r="C19" s="5"/>
      <c r="D19" s="5"/>
      <c r="E19" s="5"/>
      <c r="F19" s="5"/>
      <c r="G19" s="5"/>
      <c r="H19" s="5"/>
      <c r="I19" s="5"/>
      <c r="J19" s="5"/>
    </row>
    <row r="20" spans="1:11" x14ac:dyDescent="0.2">
      <c r="A20" t="s">
        <v>10</v>
      </c>
      <c r="B20" t="s">
        <v>3</v>
      </c>
      <c r="C20">
        <v>5</v>
      </c>
      <c r="D20">
        <v>58.8</v>
      </c>
      <c r="E20">
        <v>6.3</v>
      </c>
      <c r="F20">
        <v>3.9</v>
      </c>
      <c r="G20">
        <f>E20-F20</f>
        <v>2.4</v>
      </c>
      <c r="H20">
        <f>C20*100/D20/G20</f>
        <v>3.5430839002267578</v>
      </c>
      <c r="I20" t="s">
        <v>9</v>
      </c>
      <c r="J20">
        <v>0.11</v>
      </c>
    </row>
    <row r="21" spans="1:11" x14ac:dyDescent="0.2">
      <c r="A21" t="s">
        <v>10</v>
      </c>
      <c r="B21" t="s">
        <v>3</v>
      </c>
      <c r="C21">
        <v>10</v>
      </c>
      <c r="D21">
        <v>129.9</v>
      </c>
      <c r="E21">
        <v>6.6</v>
      </c>
      <c r="F21">
        <v>3.8</v>
      </c>
      <c r="G21">
        <f>E21-F21</f>
        <v>2.8</v>
      </c>
      <c r="H21">
        <f>C21*100/D21/G21</f>
        <v>2.7493676454415485</v>
      </c>
      <c r="I21" t="s">
        <v>21</v>
      </c>
      <c r="J21">
        <v>0.11</v>
      </c>
    </row>
    <row r="23" spans="1:11" x14ac:dyDescent="0.2">
      <c r="A23" t="s">
        <v>15</v>
      </c>
      <c r="B23" t="s">
        <v>3</v>
      </c>
      <c r="C23">
        <v>5</v>
      </c>
      <c r="D23">
        <v>47.18</v>
      </c>
      <c r="E23">
        <v>4.5999999999999996</v>
      </c>
      <c r="F23">
        <v>3.7</v>
      </c>
      <c r="G23">
        <f>E23-F23</f>
        <v>0.89999999999999947</v>
      </c>
      <c r="H23">
        <f>C23*100/D23/G23</f>
        <v>11.775234327163119</v>
      </c>
      <c r="I23" t="s">
        <v>16</v>
      </c>
      <c r="J23">
        <v>0.1</v>
      </c>
    </row>
    <row r="24" spans="1:11" x14ac:dyDescent="0.2">
      <c r="A24" t="s">
        <v>15</v>
      </c>
      <c r="B24" t="s">
        <v>3</v>
      </c>
      <c r="C24">
        <v>10</v>
      </c>
      <c r="D24">
        <v>94.55</v>
      </c>
      <c r="E24">
        <v>4.4000000000000004</v>
      </c>
      <c r="F24">
        <v>3.7</v>
      </c>
      <c r="G24">
        <f>E24-F24</f>
        <v>0.70000000000000018</v>
      </c>
      <c r="H24">
        <f>C24*100/D24/G24</f>
        <v>15.10916370778877</v>
      </c>
      <c r="I24" t="s">
        <v>23</v>
      </c>
      <c r="J24">
        <v>0.11</v>
      </c>
    </row>
    <row r="26" spans="1:11" x14ac:dyDescent="0.2">
      <c r="A26" s="5" t="s">
        <v>22</v>
      </c>
      <c r="B26" s="5"/>
      <c r="C26" s="5"/>
      <c r="D26" s="5"/>
      <c r="E26" s="5"/>
      <c r="F26" s="5"/>
      <c r="G26" s="5"/>
      <c r="H26" s="5"/>
      <c r="I26" s="5"/>
      <c r="J26" s="5"/>
    </row>
    <row r="27" spans="1:11" x14ac:dyDescent="0.2">
      <c r="A27" t="s">
        <v>10</v>
      </c>
      <c r="B27" t="s">
        <v>3</v>
      </c>
      <c r="C27">
        <v>5</v>
      </c>
      <c r="D27">
        <v>305.47000000000003</v>
      </c>
      <c r="E27">
        <v>4.3</v>
      </c>
      <c r="F27">
        <v>3.6</v>
      </c>
      <c r="G27">
        <f>E27-F27</f>
        <v>0.69999999999999973</v>
      </c>
      <c r="H27">
        <f>C27*100/D27/G27</f>
        <v>2.3383170664409416</v>
      </c>
      <c r="I27" t="s">
        <v>9</v>
      </c>
      <c r="J27">
        <v>0.34</v>
      </c>
      <c r="K27" t="s">
        <v>24</v>
      </c>
    </row>
    <row r="28" spans="1:11" x14ac:dyDescent="0.2">
      <c r="A28" t="s">
        <v>25</v>
      </c>
      <c r="B28" t="s">
        <v>3</v>
      </c>
      <c r="C28">
        <v>5</v>
      </c>
      <c r="D28">
        <v>174.3</v>
      </c>
      <c r="E28">
        <v>4.2</v>
      </c>
      <c r="F28">
        <v>3.7</v>
      </c>
      <c r="G28">
        <f>E28-F28</f>
        <v>0.5</v>
      </c>
      <c r="H28">
        <f>C28*100/D28/G28</f>
        <v>5.7372346528973033</v>
      </c>
      <c r="I28" t="s">
        <v>16</v>
      </c>
      <c r="J28">
        <v>0.3</v>
      </c>
      <c r="K28" t="s">
        <v>24</v>
      </c>
    </row>
    <row r="33" spans="1:11" x14ac:dyDescent="0.2">
      <c r="A33" t="s">
        <v>26</v>
      </c>
      <c r="I33" t="s">
        <v>2</v>
      </c>
      <c r="J33" t="s">
        <v>31</v>
      </c>
    </row>
    <row r="34" spans="1:11" x14ac:dyDescent="0.2">
      <c r="A34" t="s">
        <v>27</v>
      </c>
      <c r="B34" t="s">
        <v>28</v>
      </c>
      <c r="C34">
        <v>5</v>
      </c>
      <c r="D34">
        <v>140</v>
      </c>
      <c r="E34">
        <v>4.0999999999999996</v>
      </c>
      <c r="F34">
        <v>3.1</v>
      </c>
      <c r="G34">
        <f t="shared" ref="G34:G48" si="2">E34-F34</f>
        <v>0.99999999999999956</v>
      </c>
      <c r="H34">
        <f t="shared" ref="H34:H43" si="3">C34*100/D34/G34</f>
        <v>3.5714285714285734</v>
      </c>
      <c r="I34">
        <f>100/D34</f>
        <v>0.7142857142857143</v>
      </c>
      <c r="J34">
        <f>G34</f>
        <v>0.99999999999999956</v>
      </c>
    </row>
    <row r="35" spans="1:11" x14ac:dyDescent="0.2">
      <c r="A35" t="s">
        <v>27</v>
      </c>
      <c r="B35" t="s">
        <v>29</v>
      </c>
      <c r="C35">
        <v>5</v>
      </c>
      <c r="D35">
        <v>87.3</v>
      </c>
      <c r="E35">
        <v>4.3</v>
      </c>
      <c r="F35">
        <v>3.5</v>
      </c>
      <c r="G35">
        <f t="shared" si="2"/>
        <v>0.79999999999999982</v>
      </c>
      <c r="H35">
        <f t="shared" si="3"/>
        <v>7.159221076746852</v>
      </c>
      <c r="I35">
        <f t="shared" ref="I35:I43" si="4">100/D35</f>
        <v>1.1454753722794959</v>
      </c>
      <c r="J35">
        <f t="shared" ref="J35:J43" si="5">G35</f>
        <v>0.79999999999999982</v>
      </c>
    </row>
    <row r="36" spans="1:11" x14ac:dyDescent="0.2">
      <c r="A36" t="s">
        <v>27</v>
      </c>
      <c r="B36" t="s">
        <v>2</v>
      </c>
      <c r="C36">
        <v>5</v>
      </c>
      <c r="D36">
        <v>69.3</v>
      </c>
      <c r="E36">
        <v>5.4</v>
      </c>
      <c r="F36">
        <v>3.6</v>
      </c>
      <c r="G36">
        <f t="shared" si="2"/>
        <v>1.8000000000000003</v>
      </c>
      <c r="H36">
        <f t="shared" si="3"/>
        <v>4.0083373416706749</v>
      </c>
      <c r="I36">
        <f t="shared" si="4"/>
        <v>1.4430014430014431</v>
      </c>
      <c r="J36">
        <f t="shared" si="5"/>
        <v>1.8000000000000003</v>
      </c>
      <c r="K36">
        <f>0.8/1.8</f>
        <v>0.44444444444444448</v>
      </c>
    </row>
    <row r="37" spans="1:11" x14ac:dyDescent="0.2">
      <c r="B37" t="s">
        <v>41</v>
      </c>
      <c r="C37">
        <v>5</v>
      </c>
      <c r="D37">
        <v>82</v>
      </c>
      <c r="E37">
        <v>4.8</v>
      </c>
      <c r="F37">
        <v>3.7</v>
      </c>
      <c r="G37">
        <f t="shared" si="2"/>
        <v>1.0999999999999996</v>
      </c>
      <c r="H37">
        <f t="shared" si="3"/>
        <v>5.5432372505543253</v>
      </c>
      <c r="I37">
        <f t="shared" si="4"/>
        <v>1.2195121951219512</v>
      </c>
      <c r="J37">
        <f t="shared" si="5"/>
        <v>1.0999999999999996</v>
      </c>
    </row>
    <row r="38" spans="1:11" x14ac:dyDescent="0.2">
      <c r="B38" t="s">
        <v>42</v>
      </c>
      <c r="C38">
        <v>5</v>
      </c>
      <c r="D38">
        <v>102</v>
      </c>
      <c r="E38">
        <v>4.7</v>
      </c>
      <c r="F38">
        <v>3.7</v>
      </c>
      <c r="G38">
        <f t="shared" si="2"/>
        <v>1</v>
      </c>
      <c r="H38">
        <f t="shared" si="3"/>
        <v>4.9019607843137258</v>
      </c>
      <c r="I38">
        <f t="shared" si="4"/>
        <v>0.98039215686274506</v>
      </c>
      <c r="J38">
        <f t="shared" si="5"/>
        <v>1</v>
      </c>
    </row>
    <row r="39" spans="1:11" x14ac:dyDescent="0.2">
      <c r="B39" t="s">
        <v>43</v>
      </c>
      <c r="C39">
        <v>5</v>
      </c>
      <c r="D39">
        <v>72</v>
      </c>
      <c r="E39">
        <v>4.7</v>
      </c>
      <c r="F39">
        <v>3.7</v>
      </c>
      <c r="G39">
        <f t="shared" si="2"/>
        <v>1</v>
      </c>
      <c r="H39">
        <f t="shared" si="3"/>
        <v>6.9444444444444446</v>
      </c>
      <c r="I39">
        <f t="shared" si="4"/>
        <v>1.3888888888888888</v>
      </c>
      <c r="J39">
        <f t="shared" si="5"/>
        <v>1</v>
      </c>
      <c r="K39">
        <f>(I36-I39)/I36</f>
        <v>3.7500000000000075E-2</v>
      </c>
    </row>
    <row r="40" spans="1:11" x14ac:dyDescent="0.2">
      <c r="G40">
        <f t="shared" si="2"/>
        <v>0</v>
      </c>
    </row>
    <row r="41" spans="1:11" x14ac:dyDescent="0.2">
      <c r="A41" t="s">
        <v>44</v>
      </c>
      <c r="B41" t="s">
        <v>28</v>
      </c>
      <c r="C41">
        <v>20</v>
      </c>
      <c r="D41">
        <v>94.415000000000006</v>
      </c>
      <c r="E41">
        <v>6.1</v>
      </c>
      <c r="F41">
        <v>3.3</v>
      </c>
      <c r="G41">
        <f t="shared" si="2"/>
        <v>2.8</v>
      </c>
      <c r="H41">
        <f t="shared" si="3"/>
        <v>7.565383829748602</v>
      </c>
      <c r="I41">
        <f t="shared" si="4"/>
        <v>1.0591537361648042</v>
      </c>
      <c r="J41">
        <f t="shared" si="5"/>
        <v>2.8</v>
      </c>
    </row>
    <row r="42" spans="1:11" x14ac:dyDescent="0.2">
      <c r="B42" t="s">
        <v>2</v>
      </c>
      <c r="C42">
        <v>20</v>
      </c>
      <c r="D42">
        <v>93.18</v>
      </c>
      <c r="E42">
        <v>6.4</v>
      </c>
      <c r="F42">
        <v>3.3</v>
      </c>
      <c r="G42">
        <f t="shared" si="2"/>
        <v>3.1000000000000005</v>
      </c>
      <c r="H42">
        <f t="shared" si="3"/>
        <v>6.9238172389201607</v>
      </c>
      <c r="I42">
        <f t="shared" si="4"/>
        <v>1.0731916720326249</v>
      </c>
      <c r="J42">
        <f t="shared" si="5"/>
        <v>3.1000000000000005</v>
      </c>
    </row>
    <row r="43" spans="1:11" x14ac:dyDescent="0.2">
      <c r="B43" t="s">
        <v>43</v>
      </c>
      <c r="C43">
        <v>20</v>
      </c>
      <c r="D43">
        <v>116.7</v>
      </c>
      <c r="E43">
        <v>5.7</v>
      </c>
      <c r="F43">
        <v>3.7</v>
      </c>
      <c r="G43">
        <f t="shared" si="2"/>
        <v>2</v>
      </c>
      <c r="H43">
        <f t="shared" si="3"/>
        <v>8.5689802913453299</v>
      </c>
      <c r="I43">
        <f t="shared" si="4"/>
        <v>0.85689802913453295</v>
      </c>
      <c r="J43">
        <f t="shared" si="5"/>
        <v>2</v>
      </c>
    </row>
    <row r="45" spans="1:11" x14ac:dyDescent="0.2">
      <c r="A45" t="s">
        <v>30</v>
      </c>
      <c r="B45" t="s">
        <v>29</v>
      </c>
      <c r="D45">
        <v>24</v>
      </c>
      <c r="E45">
        <v>7.5</v>
      </c>
      <c r="F45">
        <v>5.2</v>
      </c>
      <c r="G45">
        <f t="shared" si="2"/>
        <v>2.2999999999999998</v>
      </c>
      <c r="H45">
        <f>D45/G45</f>
        <v>10.434782608695652</v>
      </c>
    </row>
    <row r="46" spans="1:11" x14ac:dyDescent="0.2">
      <c r="B46" t="s">
        <v>28</v>
      </c>
      <c r="D46">
        <v>21</v>
      </c>
      <c r="E46">
        <v>7.2</v>
      </c>
      <c r="F46">
        <v>5</v>
      </c>
      <c r="G46">
        <f t="shared" si="2"/>
        <v>2.2000000000000002</v>
      </c>
      <c r="H46">
        <f>D46/G46</f>
        <v>9.545454545454545</v>
      </c>
    </row>
    <row r="47" spans="1:11" x14ac:dyDescent="0.2">
      <c r="B47" t="s">
        <v>2</v>
      </c>
      <c r="D47">
        <v>25</v>
      </c>
      <c r="E47">
        <v>7.9</v>
      </c>
      <c r="F47">
        <v>5.0999999999999996</v>
      </c>
      <c r="G47">
        <f t="shared" si="2"/>
        <v>2.8000000000000007</v>
      </c>
      <c r="H47">
        <f>D47/G47</f>
        <v>8.928571428571427</v>
      </c>
    </row>
    <row r="48" spans="1:11" x14ac:dyDescent="0.2">
      <c r="B48" t="s">
        <v>43</v>
      </c>
      <c r="D48">
        <v>22</v>
      </c>
      <c r="E48">
        <v>7.2</v>
      </c>
      <c r="F48">
        <v>5.2</v>
      </c>
      <c r="G48">
        <f t="shared" si="2"/>
        <v>2</v>
      </c>
      <c r="H48">
        <f>D48/G48</f>
        <v>11</v>
      </c>
    </row>
    <row r="49" spans="1:11" x14ac:dyDescent="0.2">
      <c r="B49" t="s">
        <v>96</v>
      </c>
      <c r="D49">
        <v>12</v>
      </c>
      <c r="G49">
        <v>1.8</v>
      </c>
    </row>
    <row r="51" spans="1:11" x14ac:dyDescent="0.2">
      <c r="I51">
        <f>(I36-I39)*100/ I36</f>
        <v>3.7500000000000075</v>
      </c>
    </row>
    <row r="53" spans="1:11" x14ac:dyDescent="0.2">
      <c r="A53" s="5" t="s">
        <v>49</v>
      </c>
      <c r="B53" s="6"/>
      <c r="C53" s="6"/>
      <c r="D53" s="6"/>
      <c r="E53" s="6"/>
      <c r="F53" s="6"/>
      <c r="G53" s="6"/>
      <c r="H53" s="6"/>
      <c r="I53" s="6"/>
      <c r="J53" s="6"/>
      <c r="K53" s="6"/>
    </row>
    <row r="54" spans="1:1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6" spans="1:11" x14ac:dyDescent="0.2">
      <c r="A56" t="s">
        <v>50</v>
      </c>
    </row>
  </sheetData>
  <mergeCells count="4">
    <mergeCell ref="A19:J19"/>
    <mergeCell ref="A26:J26"/>
    <mergeCell ref="A13:J13"/>
    <mergeCell ref="A53:K54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292E8-9767-8E46-B24F-52C4CE39A8E7}">
  <dimension ref="A1:J53"/>
  <sheetViews>
    <sheetView tabSelected="1" zoomScale="90" zoomScaleNormal="90" workbookViewId="0">
      <selection activeCell="C52" sqref="C52"/>
    </sheetView>
  </sheetViews>
  <sheetFormatPr baseColWidth="10" defaultRowHeight="16" x14ac:dyDescent="0.2"/>
  <cols>
    <col min="1" max="1" width="49.5" customWidth="1"/>
    <col min="2" max="2" width="35.6640625" customWidth="1"/>
    <col min="3" max="3" width="26.6640625" customWidth="1"/>
    <col min="4" max="4" width="29" customWidth="1"/>
    <col min="5" max="5" width="44.5" customWidth="1"/>
  </cols>
  <sheetData>
    <row r="1" spans="1:10" x14ac:dyDescent="0.2">
      <c r="A1" t="s">
        <v>0</v>
      </c>
      <c r="B1" t="s">
        <v>95</v>
      </c>
      <c r="C1" t="s">
        <v>2</v>
      </c>
      <c r="D1" t="s">
        <v>98</v>
      </c>
      <c r="E1" t="s">
        <v>102</v>
      </c>
      <c r="G1" t="s">
        <v>107</v>
      </c>
      <c r="H1" t="s">
        <v>108</v>
      </c>
      <c r="I1" t="s">
        <v>109</v>
      </c>
      <c r="J1" t="s">
        <v>110</v>
      </c>
    </row>
    <row r="3" spans="1:10" x14ac:dyDescent="0.2">
      <c r="A3" t="s">
        <v>99</v>
      </c>
      <c r="B3" t="s">
        <v>28</v>
      </c>
      <c r="C3">
        <v>140</v>
      </c>
      <c r="D3">
        <v>1</v>
      </c>
      <c r="E3">
        <f>D3*C3</f>
        <v>140</v>
      </c>
      <c r="G3">
        <f>$C$3/C3</f>
        <v>1</v>
      </c>
      <c r="H3">
        <f>$C$4/C3</f>
        <v>0.495</v>
      </c>
      <c r="I3">
        <f>$E$3/E3</f>
        <v>1</v>
      </c>
      <c r="J3">
        <f>$E$6/E3</f>
        <v>0.70199999999999996</v>
      </c>
    </row>
    <row r="4" spans="1:10" x14ac:dyDescent="0.2">
      <c r="B4" t="s">
        <v>2</v>
      </c>
      <c r="C4">
        <v>69.3</v>
      </c>
      <c r="D4">
        <v>1.8</v>
      </c>
      <c r="E4">
        <f t="shared" ref="E4:E53" si="0">D4*C4</f>
        <v>124.74</v>
      </c>
      <c r="G4">
        <f t="shared" ref="G4:G7" si="1">$C$3/C4</f>
        <v>2.0202020202020203</v>
      </c>
      <c r="H4">
        <f t="shared" ref="H4:H7" si="2">$C$4/C4</f>
        <v>1</v>
      </c>
      <c r="I4">
        <f t="shared" ref="I4:I7" si="3">$E$3/E4</f>
        <v>1.122334455667789</v>
      </c>
      <c r="J4">
        <f t="shared" ref="J4:J7" si="4">$E$6/E4</f>
        <v>0.78787878787878796</v>
      </c>
    </row>
    <row r="5" spans="1:10" x14ac:dyDescent="0.2">
      <c r="B5" t="s">
        <v>101</v>
      </c>
      <c r="C5">
        <v>126.3</v>
      </c>
      <c r="D5">
        <v>1.1499999999999999</v>
      </c>
      <c r="E5">
        <f t="shared" si="0"/>
        <v>145.24499999999998</v>
      </c>
      <c r="G5">
        <f t="shared" si="1"/>
        <v>1.1084718923198733</v>
      </c>
      <c r="H5">
        <f t="shared" si="2"/>
        <v>0.54869358669833723</v>
      </c>
      <c r="I5">
        <f t="shared" si="3"/>
        <v>0.96388860201728133</v>
      </c>
      <c r="J5">
        <f t="shared" si="4"/>
        <v>0.6766497986161315</v>
      </c>
    </row>
    <row r="6" spans="1:10" x14ac:dyDescent="0.2">
      <c r="B6" t="s">
        <v>96</v>
      </c>
      <c r="C6">
        <v>273</v>
      </c>
      <c r="D6">
        <v>0.36</v>
      </c>
      <c r="E6">
        <f t="shared" si="0"/>
        <v>98.28</v>
      </c>
      <c r="G6">
        <f t="shared" si="1"/>
        <v>0.51282051282051277</v>
      </c>
      <c r="H6">
        <f t="shared" si="2"/>
        <v>0.25384615384615383</v>
      </c>
      <c r="I6">
        <f t="shared" si="3"/>
        <v>1.4245014245014245</v>
      </c>
      <c r="J6">
        <f t="shared" si="4"/>
        <v>1</v>
      </c>
    </row>
    <row r="7" spans="1:10" x14ac:dyDescent="0.2">
      <c r="B7" t="s">
        <v>97</v>
      </c>
      <c r="C7">
        <v>72</v>
      </c>
      <c r="D7">
        <v>1</v>
      </c>
      <c r="E7" s="1">
        <f t="shared" si="0"/>
        <v>72</v>
      </c>
      <c r="G7">
        <f t="shared" si="1"/>
        <v>1.9444444444444444</v>
      </c>
      <c r="H7">
        <f t="shared" si="2"/>
        <v>0.96249999999999991</v>
      </c>
      <c r="I7">
        <f t="shared" si="3"/>
        <v>1.9444444444444444</v>
      </c>
      <c r="J7">
        <f t="shared" si="4"/>
        <v>1.365</v>
      </c>
    </row>
    <row r="9" spans="1:10" x14ac:dyDescent="0.2">
      <c r="A9" t="s">
        <v>100</v>
      </c>
      <c r="B9" t="s">
        <v>28</v>
      </c>
      <c r="C9">
        <v>96.9</v>
      </c>
      <c r="D9">
        <v>2.96</v>
      </c>
      <c r="E9">
        <f t="shared" si="0"/>
        <v>286.82400000000001</v>
      </c>
      <c r="G9">
        <f>$C$9/C9</f>
        <v>1</v>
      </c>
      <c r="H9">
        <f>$C$10/C9</f>
        <v>0.88338493292053655</v>
      </c>
      <c r="I9">
        <f>$E$9/E9</f>
        <v>1</v>
      </c>
      <c r="J9">
        <f>$E$12/E9</f>
        <v>1.0992106657741334</v>
      </c>
    </row>
    <row r="10" spans="1:10" x14ac:dyDescent="0.2">
      <c r="B10" t="s">
        <v>2</v>
      </c>
      <c r="C10">
        <v>85.6</v>
      </c>
      <c r="D10">
        <v>3</v>
      </c>
      <c r="E10">
        <f t="shared" si="0"/>
        <v>256.79999999999995</v>
      </c>
      <c r="G10">
        <f t="shared" ref="G10:G13" si="5">$C$9/C10</f>
        <v>1.1320093457943927</v>
      </c>
      <c r="H10">
        <f t="shared" ref="H10:H13" si="6">$C$10/C10</f>
        <v>1</v>
      </c>
      <c r="I10">
        <f t="shared" ref="I10:I13" si="7">$E$9/E10</f>
        <v>1.1169158878504675</v>
      </c>
      <c r="J10">
        <f t="shared" ref="J10:J13" si="8">$E$12/E10</f>
        <v>1.2277258566978198</v>
      </c>
    </row>
    <row r="11" spans="1:10" x14ac:dyDescent="0.2">
      <c r="B11" t="s">
        <v>101</v>
      </c>
      <c r="C11">
        <v>114.5</v>
      </c>
      <c r="D11">
        <v>2.7</v>
      </c>
      <c r="E11">
        <f t="shared" si="0"/>
        <v>309.15000000000003</v>
      </c>
      <c r="G11">
        <f t="shared" si="5"/>
        <v>0.84628820960698692</v>
      </c>
      <c r="H11">
        <f t="shared" si="6"/>
        <v>0.74759825327510909</v>
      </c>
      <c r="I11">
        <f t="shared" si="7"/>
        <v>0.92778262979136339</v>
      </c>
      <c r="J11">
        <f t="shared" si="8"/>
        <v>1.0198285621866408</v>
      </c>
    </row>
    <row r="12" spans="1:10" x14ac:dyDescent="0.2">
      <c r="B12" t="s">
        <v>96</v>
      </c>
      <c r="C12">
        <v>563</v>
      </c>
      <c r="D12">
        <v>0.56000000000000005</v>
      </c>
      <c r="E12">
        <f t="shared" si="0"/>
        <v>315.28000000000003</v>
      </c>
      <c r="G12">
        <f t="shared" si="5"/>
        <v>0.17211367673179398</v>
      </c>
      <c r="H12">
        <f t="shared" si="6"/>
        <v>0.15204262877442273</v>
      </c>
      <c r="I12">
        <f t="shared" si="7"/>
        <v>0.9097437198680538</v>
      </c>
      <c r="J12">
        <f t="shared" si="8"/>
        <v>1</v>
      </c>
    </row>
    <row r="13" spans="1:10" x14ac:dyDescent="0.2">
      <c r="B13" t="s">
        <v>97</v>
      </c>
      <c r="C13">
        <v>88.3</v>
      </c>
      <c r="D13">
        <v>2.52</v>
      </c>
      <c r="E13" s="1">
        <f t="shared" si="0"/>
        <v>222.51599999999999</v>
      </c>
      <c r="G13">
        <f t="shared" si="5"/>
        <v>1.0973952434881089</v>
      </c>
      <c r="H13">
        <f t="shared" si="6"/>
        <v>0.9694224235560589</v>
      </c>
      <c r="I13">
        <f t="shared" si="7"/>
        <v>1.2890039367955564</v>
      </c>
      <c r="J13">
        <f t="shared" si="8"/>
        <v>1.4168868755505224</v>
      </c>
    </row>
    <row r="15" spans="1:10" x14ac:dyDescent="0.2">
      <c r="A15" t="s">
        <v>103</v>
      </c>
      <c r="B15" s="2" t="s">
        <v>28</v>
      </c>
      <c r="C15">
        <v>29.32</v>
      </c>
      <c r="D15">
        <v>1.72</v>
      </c>
      <c r="E15">
        <f t="shared" si="0"/>
        <v>50.430399999999999</v>
      </c>
      <c r="G15">
        <f>$C$15/C15</f>
        <v>1</v>
      </c>
      <c r="H15">
        <f>$C$16/C15</f>
        <v>0.79740791268758526</v>
      </c>
      <c r="I15">
        <f>$E$15/E15</f>
        <v>1</v>
      </c>
      <c r="J15">
        <f>$E$18/E15</f>
        <v>0.59797265141660583</v>
      </c>
    </row>
    <row r="16" spans="1:10" x14ac:dyDescent="0.2">
      <c r="B16" s="2" t="s">
        <v>2</v>
      </c>
      <c r="C16">
        <v>23.38</v>
      </c>
      <c r="D16">
        <v>2.4</v>
      </c>
      <c r="E16">
        <f t="shared" si="0"/>
        <v>56.111999999999995</v>
      </c>
      <c r="G16">
        <f t="shared" ref="G16:G19" si="9">$C$15/C16</f>
        <v>1.2540633019674936</v>
      </c>
      <c r="H16">
        <f t="shared" ref="H16:H19" si="10">$C$16/C16</f>
        <v>1</v>
      </c>
      <c r="I16">
        <f t="shared" ref="I16:I19" si="11">$E$15/E16</f>
        <v>0.89874536641003711</v>
      </c>
      <c r="J16">
        <f t="shared" ref="J16:J19" si="12">$E$18/E16</f>
        <v>0.53742514970059885</v>
      </c>
    </row>
    <row r="17" spans="1:10" x14ac:dyDescent="0.2">
      <c r="B17" s="2" t="s">
        <v>101</v>
      </c>
      <c r="C17">
        <v>32.58</v>
      </c>
      <c r="D17">
        <v>1.54</v>
      </c>
      <c r="E17">
        <f t="shared" si="0"/>
        <v>50.173200000000001</v>
      </c>
      <c r="G17">
        <f t="shared" si="9"/>
        <v>0.899938612645795</v>
      </c>
      <c r="H17">
        <f t="shared" si="10"/>
        <v>0.71761817065684474</v>
      </c>
      <c r="I17">
        <f t="shared" si="11"/>
        <v>1.0051262426953034</v>
      </c>
      <c r="J17">
        <f t="shared" si="12"/>
        <v>0.60103800435292143</v>
      </c>
    </row>
    <row r="18" spans="1:10" x14ac:dyDescent="0.2">
      <c r="B18" s="2" t="s">
        <v>96</v>
      </c>
      <c r="C18">
        <v>71.8</v>
      </c>
      <c r="D18">
        <v>0.42</v>
      </c>
      <c r="E18">
        <f t="shared" si="0"/>
        <v>30.155999999999999</v>
      </c>
      <c r="G18">
        <f t="shared" si="9"/>
        <v>0.40835654596100279</v>
      </c>
      <c r="H18">
        <f t="shared" si="10"/>
        <v>0.32562674094707522</v>
      </c>
      <c r="I18">
        <f t="shared" si="11"/>
        <v>1.6723172834593447</v>
      </c>
      <c r="J18">
        <f t="shared" si="12"/>
        <v>1</v>
      </c>
    </row>
    <row r="19" spans="1:10" x14ac:dyDescent="0.2">
      <c r="B19" s="2" t="s">
        <v>97</v>
      </c>
      <c r="C19">
        <v>25.92</v>
      </c>
      <c r="D19">
        <v>1.78</v>
      </c>
      <c r="E19">
        <f t="shared" si="0"/>
        <v>46.137600000000006</v>
      </c>
      <c r="G19">
        <f t="shared" si="9"/>
        <v>1.1311728395061729</v>
      </c>
      <c r="H19">
        <f t="shared" si="10"/>
        <v>0.90200617283950613</v>
      </c>
      <c r="I19">
        <f t="shared" si="11"/>
        <v>1.0930434179497848</v>
      </c>
      <c r="J19">
        <f t="shared" si="12"/>
        <v>0.65361007074490207</v>
      </c>
    </row>
    <row r="21" spans="1:10" x14ac:dyDescent="0.2">
      <c r="A21" t="s">
        <v>104</v>
      </c>
      <c r="B21" s="2" t="s">
        <v>28</v>
      </c>
      <c r="C21">
        <v>72.5</v>
      </c>
      <c r="D21">
        <v>1.1599999999999999</v>
      </c>
      <c r="E21">
        <f t="shared" si="0"/>
        <v>84.1</v>
      </c>
      <c r="G21">
        <f>$C$21/C21</f>
        <v>1</v>
      </c>
      <c r="H21">
        <f>$C$22/C21</f>
        <v>0.66041379310344828</v>
      </c>
      <c r="I21">
        <f>$E$21/E21</f>
        <v>1</v>
      </c>
      <c r="J21">
        <f>$E$24/E21</f>
        <v>1.1223186682520809</v>
      </c>
    </row>
    <row r="22" spans="1:10" x14ac:dyDescent="0.2">
      <c r="B22" s="2" t="s">
        <v>2</v>
      </c>
      <c r="C22">
        <v>47.88</v>
      </c>
      <c r="D22">
        <v>1.2</v>
      </c>
      <c r="E22">
        <f t="shared" si="0"/>
        <v>57.456000000000003</v>
      </c>
      <c r="G22">
        <f t="shared" ref="G22:G25" si="13">$C$21/C22</f>
        <v>1.5142021720969088</v>
      </c>
      <c r="H22">
        <f t="shared" ref="H22:H25" si="14">$C$22/C22</f>
        <v>1</v>
      </c>
      <c r="I22">
        <f t="shared" ref="I22:I24" si="15">$E$21/E22</f>
        <v>1.4637287663603451</v>
      </c>
      <c r="J22">
        <f t="shared" ref="J22:J25" si="16">$E$24/E22</f>
        <v>1.6427701197438038</v>
      </c>
    </row>
    <row r="23" spans="1:10" x14ac:dyDescent="0.2">
      <c r="B23" s="2" t="s">
        <v>101</v>
      </c>
      <c r="C23">
        <v>69.790000000000006</v>
      </c>
      <c r="D23">
        <v>1.02</v>
      </c>
      <c r="E23">
        <f t="shared" si="0"/>
        <v>71.185800000000015</v>
      </c>
      <c r="G23">
        <f t="shared" si="13"/>
        <v>1.0388307780484309</v>
      </c>
      <c r="H23">
        <f t="shared" si="14"/>
        <v>0.68605817452357065</v>
      </c>
      <c r="I23">
        <f t="shared" si="15"/>
        <v>1.1814153946433135</v>
      </c>
      <c r="J23">
        <f t="shared" si="16"/>
        <v>1.3259245523685901</v>
      </c>
    </row>
    <row r="24" spans="1:10" x14ac:dyDescent="0.2">
      <c r="B24" s="2" t="s">
        <v>96</v>
      </c>
      <c r="C24">
        <v>255.1</v>
      </c>
      <c r="D24">
        <v>0.37</v>
      </c>
      <c r="E24">
        <f t="shared" si="0"/>
        <v>94.387</v>
      </c>
      <c r="G24">
        <f t="shared" si="13"/>
        <v>0.28420227361818895</v>
      </c>
      <c r="H24">
        <f t="shared" si="14"/>
        <v>0.18769110152881224</v>
      </c>
      <c r="I24">
        <f t="shared" si="15"/>
        <v>0.89101253350567333</v>
      </c>
      <c r="J24">
        <f t="shared" si="16"/>
        <v>1</v>
      </c>
    </row>
    <row r="25" spans="1:10" x14ac:dyDescent="0.2">
      <c r="B25" s="2" t="s">
        <v>97</v>
      </c>
      <c r="C25">
        <v>52.16</v>
      </c>
      <c r="D25">
        <v>1.01</v>
      </c>
      <c r="E25" s="1">
        <f t="shared" si="0"/>
        <v>52.681599999999996</v>
      </c>
      <c r="G25">
        <f t="shared" si="13"/>
        <v>1.3899539877300615</v>
      </c>
      <c r="H25">
        <f t="shared" si="14"/>
        <v>0.9179447852760737</v>
      </c>
      <c r="I25">
        <f>$E$21/E25</f>
        <v>1.5963827977889813</v>
      </c>
      <c r="J25">
        <f t="shared" si="16"/>
        <v>1.7916502156350607</v>
      </c>
    </row>
    <row r="28" spans="1:10" x14ac:dyDescent="0.2">
      <c r="A28" t="s">
        <v>106</v>
      </c>
      <c r="B28" s="2" t="s">
        <v>28</v>
      </c>
      <c r="C28">
        <v>148</v>
      </c>
      <c r="D28">
        <v>4.12</v>
      </c>
      <c r="E28">
        <f t="shared" si="0"/>
        <v>609.76</v>
      </c>
    </row>
    <row r="29" spans="1:10" x14ac:dyDescent="0.2">
      <c r="B29" s="2" t="s">
        <v>2</v>
      </c>
      <c r="C29">
        <v>145</v>
      </c>
      <c r="D29">
        <v>5.64</v>
      </c>
      <c r="E29">
        <f t="shared" si="0"/>
        <v>817.8</v>
      </c>
    </row>
    <row r="30" spans="1:10" x14ac:dyDescent="0.2">
      <c r="B30" s="2" t="s">
        <v>101</v>
      </c>
      <c r="E30">
        <f t="shared" si="0"/>
        <v>0</v>
      </c>
    </row>
    <row r="31" spans="1:10" x14ac:dyDescent="0.2">
      <c r="B31" s="2" t="s">
        <v>96</v>
      </c>
      <c r="E31">
        <f t="shared" si="0"/>
        <v>0</v>
      </c>
    </row>
    <row r="32" spans="1:10" x14ac:dyDescent="0.2">
      <c r="B32" s="2" t="s">
        <v>97</v>
      </c>
      <c r="C32">
        <v>148</v>
      </c>
      <c r="D32">
        <v>4.43</v>
      </c>
      <c r="E32">
        <f t="shared" si="0"/>
        <v>655.64</v>
      </c>
    </row>
    <row r="35" spans="1:6" x14ac:dyDescent="0.2">
      <c r="A35" t="s">
        <v>106</v>
      </c>
      <c r="B35" s="2" t="s">
        <v>28</v>
      </c>
      <c r="C35">
        <v>107</v>
      </c>
      <c r="D35">
        <v>1.54</v>
      </c>
      <c r="E35">
        <f t="shared" si="0"/>
        <v>164.78</v>
      </c>
    </row>
    <row r="36" spans="1:6" x14ac:dyDescent="0.2">
      <c r="B36" s="2" t="s">
        <v>2</v>
      </c>
      <c r="C36">
        <v>118</v>
      </c>
      <c r="D36">
        <v>2.59</v>
      </c>
      <c r="E36">
        <f t="shared" si="0"/>
        <v>305.62</v>
      </c>
    </row>
    <row r="37" spans="1:6" x14ac:dyDescent="0.2">
      <c r="B37" s="2" t="s">
        <v>101</v>
      </c>
      <c r="E37">
        <f t="shared" si="0"/>
        <v>0</v>
      </c>
    </row>
    <row r="38" spans="1:6" x14ac:dyDescent="0.2">
      <c r="B38" s="2" t="s">
        <v>96</v>
      </c>
      <c r="E38">
        <f t="shared" si="0"/>
        <v>0</v>
      </c>
    </row>
    <row r="39" spans="1:6" x14ac:dyDescent="0.2">
      <c r="B39" s="2" t="s">
        <v>97</v>
      </c>
      <c r="C39">
        <v>107</v>
      </c>
      <c r="D39">
        <v>1.3</v>
      </c>
      <c r="E39">
        <f t="shared" si="0"/>
        <v>139.1</v>
      </c>
    </row>
    <row r="42" spans="1:6" x14ac:dyDescent="0.2">
      <c r="A42" t="s">
        <v>105</v>
      </c>
      <c r="B42" s="2" t="s">
        <v>28</v>
      </c>
      <c r="C42">
        <v>80</v>
      </c>
      <c r="D42">
        <v>5.6</v>
      </c>
      <c r="E42">
        <f t="shared" si="0"/>
        <v>448</v>
      </c>
    </row>
    <row r="43" spans="1:6" x14ac:dyDescent="0.2">
      <c r="B43" s="2" t="s">
        <v>2</v>
      </c>
      <c r="C43">
        <v>82</v>
      </c>
      <c r="D43">
        <v>7.13</v>
      </c>
      <c r="E43">
        <f t="shared" si="0"/>
        <v>584.66</v>
      </c>
    </row>
    <row r="44" spans="1:6" x14ac:dyDescent="0.2">
      <c r="B44" s="2" t="s">
        <v>101</v>
      </c>
    </row>
    <row r="45" spans="1:6" x14ac:dyDescent="0.2">
      <c r="B45" s="2" t="s">
        <v>96</v>
      </c>
      <c r="C45">
        <v>91</v>
      </c>
      <c r="D45">
        <v>2.9</v>
      </c>
      <c r="E45">
        <f t="shared" si="0"/>
        <v>263.89999999999998</v>
      </c>
      <c r="F45">
        <v>30188</v>
      </c>
    </row>
    <row r="46" spans="1:6" x14ac:dyDescent="0.2">
      <c r="B46" s="2" t="s">
        <v>97</v>
      </c>
      <c r="C46">
        <v>85</v>
      </c>
      <c r="D46">
        <v>4.8899999999999997</v>
      </c>
      <c r="E46">
        <f t="shared" si="0"/>
        <v>415.65</v>
      </c>
    </row>
    <row r="50" spans="1:5" x14ac:dyDescent="0.2">
      <c r="A50" t="s">
        <v>36</v>
      </c>
      <c r="B50" t="s">
        <v>28</v>
      </c>
      <c r="C50">
        <v>341</v>
      </c>
      <c r="D50">
        <v>2.2000000000000002</v>
      </c>
      <c r="E50">
        <f t="shared" si="0"/>
        <v>750.2</v>
      </c>
    </row>
    <row r="51" spans="1:5" x14ac:dyDescent="0.2">
      <c r="B51" t="s">
        <v>39</v>
      </c>
      <c r="C51">
        <v>337</v>
      </c>
      <c r="D51">
        <v>2.8</v>
      </c>
      <c r="E51">
        <f t="shared" si="0"/>
        <v>943.59999999999991</v>
      </c>
    </row>
    <row r="52" spans="1:5" x14ac:dyDescent="0.2">
      <c r="B52" t="s">
        <v>96</v>
      </c>
      <c r="C52">
        <v>348</v>
      </c>
      <c r="D52">
        <v>1.8</v>
      </c>
      <c r="E52">
        <f t="shared" si="0"/>
        <v>626.4</v>
      </c>
    </row>
    <row r="53" spans="1:5" x14ac:dyDescent="0.2">
      <c r="B53" t="s">
        <v>97</v>
      </c>
      <c r="C53">
        <v>338</v>
      </c>
      <c r="D53">
        <v>2.2999999999999998</v>
      </c>
      <c r="E53">
        <f t="shared" si="0"/>
        <v>777.4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AD723-47BD-1545-A550-C0EB0A603383}">
  <dimension ref="A1:W20"/>
  <sheetViews>
    <sheetView zoomScale="120" zoomScaleNormal="120" workbookViewId="0">
      <selection activeCell="H27" sqref="H27"/>
    </sheetView>
  </sheetViews>
  <sheetFormatPr baseColWidth="10" defaultRowHeight="16" x14ac:dyDescent="0.2"/>
  <cols>
    <col min="1" max="1" width="26.6640625" customWidth="1"/>
    <col min="12" max="12" width="8.33203125" customWidth="1"/>
  </cols>
  <sheetData>
    <row r="1" spans="1:23" ht="102" x14ac:dyDescent="0.2">
      <c r="A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/>
      <c r="H1" s="3" t="s">
        <v>57</v>
      </c>
      <c r="I1" s="1" t="s">
        <v>58</v>
      </c>
      <c r="J1" s="1" t="s">
        <v>59</v>
      </c>
      <c r="K1" s="1" t="s">
        <v>62</v>
      </c>
      <c r="L1" s="1" t="s">
        <v>66</v>
      </c>
      <c r="R1" t="s">
        <v>77</v>
      </c>
      <c r="S1" t="s">
        <v>80</v>
      </c>
      <c r="T1" t="s">
        <v>78</v>
      </c>
      <c r="U1" t="s">
        <v>79</v>
      </c>
    </row>
    <row r="2" spans="1:23" x14ac:dyDescent="0.2">
      <c r="A2" s="4" t="s">
        <v>63</v>
      </c>
      <c r="B2" s="4">
        <v>72963</v>
      </c>
      <c r="C2" s="4">
        <v>7164</v>
      </c>
      <c r="D2" s="4">
        <v>42839</v>
      </c>
      <c r="E2" s="4">
        <v>3004</v>
      </c>
      <c r="F2" s="4">
        <v>19956</v>
      </c>
      <c r="G2" s="4"/>
      <c r="H2" s="4" t="s">
        <v>60</v>
      </c>
      <c r="I2" s="4">
        <v>248</v>
      </c>
      <c r="J2" s="4">
        <v>332</v>
      </c>
      <c r="K2" s="4" t="s">
        <v>61</v>
      </c>
      <c r="M2" t="s">
        <v>64</v>
      </c>
    </row>
    <row r="3" spans="1:23" x14ac:dyDescent="0.2">
      <c r="A3" t="s">
        <v>2</v>
      </c>
      <c r="B3">
        <v>77729</v>
      </c>
      <c r="C3">
        <v>7204</v>
      </c>
      <c r="D3">
        <v>46424</v>
      </c>
      <c r="E3">
        <v>3183</v>
      </c>
      <c r="F3">
        <v>20918</v>
      </c>
      <c r="H3">
        <v>145</v>
      </c>
      <c r="I3">
        <v>263</v>
      </c>
      <c r="J3">
        <v>345</v>
      </c>
      <c r="K3" t="s">
        <v>65</v>
      </c>
      <c r="L3" t="s">
        <v>67</v>
      </c>
      <c r="R3">
        <v>9.3470999999999993</v>
      </c>
      <c r="S3">
        <v>6.2972000000000001</v>
      </c>
      <c r="T3">
        <v>10.8339</v>
      </c>
      <c r="U3">
        <v>5.89</v>
      </c>
      <c r="V3">
        <f>(U3-$U$11)*100/($U$11)</f>
        <v>14.591439688715955</v>
      </c>
      <c r="W3">
        <f>(F3-$F$11)*100/F3</f>
        <v>1.4771966727220576</v>
      </c>
    </row>
    <row r="4" spans="1:23" x14ac:dyDescent="0.2">
      <c r="A4" t="s">
        <v>28</v>
      </c>
      <c r="B4">
        <v>74017</v>
      </c>
      <c r="C4">
        <v>7084</v>
      </c>
      <c r="D4">
        <v>43447</v>
      </c>
      <c r="E4">
        <v>3111</v>
      </c>
      <c r="F4">
        <v>20375</v>
      </c>
      <c r="H4">
        <v>148</v>
      </c>
      <c r="I4">
        <v>255</v>
      </c>
      <c r="J4">
        <v>335</v>
      </c>
      <c r="K4">
        <v>475</v>
      </c>
      <c r="L4" t="s">
        <v>68</v>
      </c>
      <c r="R4">
        <v>7.8178014999999998</v>
      </c>
      <c r="S4">
        <v>5.2439200000000001</v>
      </c>
      <c r="T4">
        <v>9.3028150000000007</v>
      </c>
      <c r="U4">
        <v>4.93</v>
      </c>
      <c r="V4">
        <f>(U4-$U$11)*100/($U$11)</f>
        <v>-4.0856031128404666</v>
      </c>
      <c r="W4">
        <f>(F4-$F$11)*100/F4</f>
        <v>-1.1484662576687117</v>
      </c>
    </row>
    <row r="5" spans="1:23" x14ac:dyDescent="0.2">
      <c r="A5" t="s">
        <v>69</v>
      </c>
    </row>
    <row r="6" spans="1:23" x14ac:dyDescent="0.2">
      <c r="A6" t="s">
        <v>70</v>
      </c>
      <c r="C6">
        <v>6025</v>
      </c>
      <c r="D6">
        <v>39784</v>
      </c>
      <c r="E6">
        <v>2339</v>
      </c>
      <c r="F6">
        <v>17835</v>
      </c>
      <c r="H6">
        <v>154</v>
      </c>
      <c r="I6">
        <v>260</v>
      </c>
      <c r="J6">
        <v>345</v>
      </c>
      <c r="K6">
        <v>484</v>
      </c>
      <c r="L6" t="s">
        <v>76</v>
      </c>
      <c r="P6" t="s">
        <v>71</v>
      </c>
      <c r="Q6">
        <v>3.7</v>
      </c>
      <c r="R6">
        <f>R3-$Q$6</f>
        <v>5.6470999999999991</v>
      </c>
      <c r="S6">
        <f t="shared" ref="S6:U6" si="0">S3-$Q$6</f>
        <v>2.5972</v>
      </c>
      <c r="T6">
        <f t="shared" si="0"/>
        <v>7.1338999999999997</v>
      </c>
      <c r="U6">
        <f t="shared" si="0"/>
        <v>2.1899999999999995</v>
      </c>
    </row>
    <row r="7" spans="1:23" x14ac:dyDescent="0.2">
      <c r="A7" t="s">
        <v>72</v>
      </c>
      <c r="C7">
        <v>4589</v>
      </c>
      <c r="D7">
        <v>38741</v>
      </c>
      <c r="E7">
        <v>1281</v>
      </c>
      <c r="F7">
        <v>13133</v>
      </c>
      <c r="H7">
        <v>160</v>
      </c>
      <c r="I7">
        <v>315</v>
      </c>
      <c r="J7">
        <v>400</v>
      </c>
      <c r="K7">
        <v>541</v>
      </c>
      <c r="L7" t="s">
        <v>75</v>
      </c>
      <c r="R7">
        <f>R4-$Q$6</f>
        <v>4.1178014999999997</v>
      </c>
      <c r="S7">
        <f t="shared" ref="S7:U7" si="1">S4-$Q$6</f>
        <v>1.54392</v>
      </c>
      <c r="T7">
        <f t="shared" si="1"/>
        <v>5.6028150000000005</v>
      </c>
      <c r="U7">
        <f t="shared" si="1"/>
        <v>1.2299999999999995</v>
      </c>
    </row>
    <row r="8" spans="1:23" x14ac:dyDescent="0.2">
      <c r="A8" t="s">
        <v>73</v>
      </c>
      <c r="C8">
        <v>4704</v>
      </c>
      <c r="D8">
        <v>36253</v>
      </c>
      <c r="E8">
        <v>2738</v>
      </c>
      <c r="F8">
        <v>17245</v>
      </c>
      <c r="H8">
        <v>153</v>
      </c>
      <c r="I8">
        <v>260</v>
      </c>
      <c r="J8">
        <v>345</v>
      </c>
      <c r="K8">
        <v>491</v>
      </c>
      <c r="L8" t="s">
        <v>74</v>
      </c>
    </row>
    <row r="10" spans="1:23" x14ac:dyDescent="0.2">
      <c r="A10" t="s">
        <v>81</v>
      </c>
      <c r="C10">
        <v>2457</v>
      </c>
      <c r="D10">
        <v>36382</v>
      </c>
      <c r="E10">
        <v>2933</v>
      </c>
      <c r="F10">
        <v>17675</v>
      </c>
      <c r="H10">
        <v>168</v>
      </c>
      <c r="I10">
        <v>280</v>
      </c>
      <c r="J10">
        <v>365</v>
      </c>
      <c r="K10">
        <v>508</v>
      </c>
      <c r="L10" t="s">
        <v>84</v>
      </c>
    </row>
    <row r="11" spans="1:23" s="1" customFormat="1" x14ac:dyDescent="0.2">
      <c r="A11" s="1" t="s">
        <v>82</v>
      </c>
      <c r="C11" s="1">
        <v>7107</v>
      </c>
      <c r="D11" s="1">
        <v>45788</v>
      </c>
      <c r="E11" s="1">
        <v>2948</v>
      </c>
      <c r="F11" s="1">
        <v>20609</v>
      </c>
      <c r="H11" s="1">
        <v>148</v>
      </c>
      <c r="I11" s="1">
        <v>255</v>
      </c>
      <c r="J11" s="1">
        <v>340</v>
      </c>
      <c r="K11" s="1">
        <v>478</v>
      </c>
      <c r="L11" s="1" t="s">
        <v>83</v>
      </c>
      <c r="R11" s="1">
        <v>8.1300000000000008</v>
      </c>
      <c r="S11" s="1">
        <v>5.0039999999999996</v>
      </c>
      <c r="T11" s="1">
        <v>8.59</v>
      </c>
      <c r="U11" s="1">
        <v>5.14</v>
      </c>
    </row>
    <row r="12" spans="1:23" x14ac:dyDescent="0.2">
      <c r="A12" t="s">
        <v>85</v>
      </c>
      <c r="C12">
        <v>6926</v>
      </c>
      <c r="D12">
        <v>44850</v>
      </c>
      <c r="E12">
        <v>2837</v>
      </c>
      <c r="F12">
        <v>20267</v>
      </c>
      <c r="H12">
        <v>145</v>
      </c>
      <c r="I12">
        <v>245</v>
      </c>
      <c r="J12">
        <v>323</v>
      </c>
      <c r="K12">
        <v>456</v>
      </c>
      <c r="L12" t="s">
        <v>86</v>
      </c>
    </row>
    <row r="13" spans="1:23" x14ac:dyDescent="0.2">
      <c r="A13" t="s">
        <v>87</v>
      </c>
      <c r="C13">
        <v>2637</v>
      </c>
      <c r="D13">
        <v>36603</v>
      </c>
      <c r="E13">
        <v>3001</v>
      </c>
      <c r="F13">
        <v>18082</v>
      </c>
      <c r="H13">
        <v>164</v>
      </c>
      <c r="I13">
        <v>278</v>
      </c>
      <c r="J13">
        <v>365</v>
      </c>
      <c r="K13">
        <v>502</v>
      </c>
      <c r="L13" s="2" t="s">
        <v>90</v>
      </c>
      <c r="R13">
        <f>R11-$Q$6</f>
        <v>4.4300000000000006</v>
      </c>
      <c r="S13">
        <f t="shared" ref="S13:U13" si="2">S11-$Q$6</f>
        <v>1.3039999999999994</v>
      </c>
      <c r="T13">
        <f t="shared" si="2"/>
        <v>4.8899999999999997</v>
      </c>
      <c r="U13">
        <f t="shared" si="2"/>
        <v>1.4399999999999995</v>
      </c>
    </row>
    <row r="14" spans="1:23" x14ac:dyDescent="0.2">
      <c r="A14" t="s">
        <v>88</v>
      </c>
      <c r="C14">
        <v>4104</v>
      </c>
      <c r="D14">
        <v>37007</v>
      </c>
      <c r="E14">
        <v>1997</v>
      </c>
      <c r="F14">
        <v>16060</v>
      </c>
      <c r="H14">
        <v>158</v>
      </c>
      <c r="I14">
        <v>273</v>
      </c>
      <c r="J14">
        <v>358</v>
      </c>
      <c r="K14">
        <v>496</v>
      </c>
      <c r="L14" t="s">
        <v>89</v>
      </c>
    </row>
    <row r="17" spans="4:4" x14ac:dyDescent="0.2">
      <c r="D17">
        <f>D3-D11</f>
        <v>636</v>
      </c>
    </row>
    <row r="20" spans="4:4" x14ac:dyDescent="0.2">
      <c r="D20">
        <f>(D4-D11)*100/D4</f>
        <v>-5.3881740971758694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D7D55-9B90-834C-A814-CE0F4FEFC27B}">
  <dimension ref="A1:G35"/>
  <sheetViews>
    <sheetView topLeftCell="A13" workbookViewId="0">
      <selection activeCell="X11" sqref="X11"/>
    </sheetView>
  </sheetViews>
  <sheetFormatPr baseColWidth="10" defaultRowHeight="16" x14ac:dyDescent="0.2"/>
  <cols>
    <col min="1" max="1" width="16.5" customWidth="1"/>
    <col min="2" max="2" width="16.6640625" customWidth="1"/>
  </cols>
  <sheetData>
    <row r="1" spans="1:7" x14ac:dyDescent="0.2">
      <c r="A1" t="s">
        <v>32</v>
      </c>
      <c r="B1" s="2" t="s">
        <v>2</v>
      </c>
      <c r="C1" s="2" t="s">
        <v>31</v>
      </c>
    </row>
    <row r="2" spans="1:7" x14ac:dyDescent="0.2">
      <c r="A2" t="s">
        <v>33</v>
      </c>
      <c r="B2" s="2">
        <v>0.71428571399999996</v>
      </c>
      <c r="C2" s="2">
        <v>1</v>
      </c>
    </row>
    <row r="3" spans="1:7" x14ac:dyDescent="0.2">
      <c r="A3" t="s">
        <v>34</v>
      </c>
      <c r="B3" s="2">
        <v>1.443001443</v>
      </c>
      <c r="C3" s="2">
        <v>1.8</v>
      </c>
    </row>
    <row r="4" spans="1:7" x14ac:dyDescent="0.2">
      <c r="A4" t="s">
        <v>35</v>
      </c>
      <c r="B4" s="2">
        <v>1.1454753719999999</v>
      </c>
      <c r="C4" s="2">
        <v>0.8</v>
      </c>
    </row>
    <row r="7" spans="1:7" x14ac:dyDescent="0.2">
      <c r="A7" t="s">
        <v>36</v>
      </c>
      <c r="B7" t="s">
        <v>2</v>
      </c>
      <c r="C7" t="s">
        <v>31</v>
      </c>
    </row>
    <row r="8" spans="1:7" x14ac:dyDescent="0.2">
      <c r="A8" t="s">
        <v>28</v>
      </c>
      <c r="B8" s="2">
        <v>21</v>
      </c>
      <c r="C8">
        <v>2.2000000000000002</v>
      </c>
      <c r="E8">
        <f>(B8-B10)*100/B8</f>
        <v>-14.285714285714286</v>
      </c>
    </row>
    <row r="9" spans="1:7" x14ac:dyDescent="0.2">
      <c r="A9" t="s">
        <v>2</v>
      </c>
      <c r="B9">
        <v>25</v>
      </c>
      <c r="C9">
        <v>2.8</v>
      </c>
      <c r="E9">
        <f>(B9-B10)*100/B9</f>
        <v>4</v>
      </c>
      <c r="F9">
        <f>(C8-C10)*100/C8</f>
        <v>-4.545454545454529</v>
      </c>
    </row>
    <row r="10" spans="1:7" x14ac:dyDescent="0.2">
      <c r="A10" t="s">
        <v>47</v>
      </c>
      <c r="B10" s="2">
        <v>24</v>
      </c>
      <c r="C10">
        <v>2.2999999999999998</v>
      </c>
    </row>
    <row r="11" spans="1:7" x14ac:dyDescent="0.2">
      <c r="A11" t="s">
        <v>48</v>
      </c>
      <c r="B11">
        <v>22</v>
      </c>
      <c r="C11">
        <v>2</v>
      </c>
      <c r="E11">
        <f>(B11-B8)*100/B8</f>
        <v>4.7619047619047619</v>
      </c>
      <c r="F11">
        <f>(C11-C8)*100/C8</f>
        <v>-9.0909090909090988</v>
      </c>
    </row>
    <row r="13" spans="1:7" x14ac:dyDescent="0.2">
      <c r="A13" t="s">
        <v>37</v>
      </c>
    </row>
    <row r="14" spans="1:7" x14ac:dyDescent="0.2">
      <c r="A14" t="s">
        <v>37</v>
      </c>
      <c r="B14" t="s">
        <v>38</v>
      </c>
      <c r="C14" t="s">
        <v>31</v>
      </c>
      <c r="G14" s="2"/>
    </row>
    <row r="15" spans="1:7" x14ac:dyDescent="0.2">
      <c r="A15" t="s">
        <v>33</v>
      </c>
      <c r="B15">
        <v>1.1053387863380126</v>
      </c>
      <c r="C15">
        <v>1.4</v>
      </c>
      <c r="G15" s="2"/>
    </row>
    <row r="16" spans="1:7" x14ac:dyDescent="0.2">
      <c r="A16" t="s">
        <v>39</v>
      </c>
      <c r="B16">
        <v>2.0707792342258395</v>
      </c>
      <c r="C16">
        <v>2.7</v>
      </c>
    </row>
    <row r="17" spans="1:6" x14ac:dyDescent="0.2">
      <c r="A17" t="s">
        <v>40</v>
      </c>
      <c r="B17">
        <v>1.6129032258064515</v>
      </c>
      <c r="C17">
        <v>2</v>
      </c>
    </row>
    <row r="19" spans="1:6" x14ac:dyDescent="0.2">
      <c r="A19" t="s">
        <v>32</v>
      </c>
      <c r="B19" s="2" t="s">
        <v>2</v>
      </c>
      <c r="C19" s="2" t="s">
        <v>31</v>
      </c>
    </row>
    <row r="20" spans="1:6" x14ac:dyDescent="0.2">
      <c r="A20" t="s">
        <v>33</v>
      </c>
      <c r="B20">
        <v>0.7142857142857143</v>
      </c>
      <c r="C20">
        <v>0.99999999999999956</v>
      </c>
    </row>
    <row r="21" spans="1:6" x14ac:dyDescent="0.2">
      <c r="A21" t="s">
        <v>34</v>
      </c>
      <c r="B21">
        <v>1.4430014430014431</v>
      </c>
      <c r="C21">
        <v>1.8000000000000003</v>
      </c>
    </row>
    <row r="22" spans="1:6" x14ac:dyDescent="0.2">
      <c r="A22" t="s">
        <v>45</v>
      </c>
      <c r="B22">
        <v>1.3888888888888888</v>
      </c>
      <c r="C22">
        <v>1</v>
      </c>
    </row>
    <row r="23" spans="1:6" x14ac:dyDescent="0.2">
      <c r="A23" t="s">
        <v>46</v>
      </c>
      <c r="B23">
        <v>1.1454753722794959</v>
      </c>
      <c r="C23">
        <v>0.79999999999999982</v>
      </c>
      <c r="E23">
        <f>(B23-B20)*100/B23</f>
        <v>37.642857142857139</v>
      </c>
      <c r="F23">
        <f>(C23-C20)*100/C23</f>
        <v>-24.999999999999972</v>
      </c>
    </row>
    <row r="25" spans="1:6" x14ac:dyDescent="0.2">
      <c r="B25">
        <f>(B22-B20)*100/B22</f>
        <v>48.571428571428569</v>
      </c>
    </row>
    <row r="29" spans="1:6" x14ac:dyDescent="0.2">
      <c r="B29" t="s">
        <v>2</v>
      </c>
      <c r="C29" t="s">
        <v>31</v>
      </c>
    </row>
    <row r="30" spans="1:6" x14ac:dyDescent="0.2">
      <c r="A30" t="s">
        <v>91</v>
      </c>
      <c r="B30">
        <v>4.7619047619047619</v>
      </c>
      <c r="C30">
        <v>-9.0909090909090988</v>
      </c>
    </row>
    <row r="31" spans="1:6" x14ac:dyDescent="0.2">
      <c r="A31" t="s">
        <v>92</v>
      </c>
      <c r="B31">
        <f>E23/2</f>
        <v>18.821428571428569</v>
      </c>
      <c r="C31">
        <f>F23/2</f>
        <v>-12.499999999999986</v>
      </c>
    </row>
    <row r="33" spans="1:3" x14ac:dyDescent="0.2">
      <c r="B33" t="s">
        <v>93</v>
      </c>
      <c r="C33" t="s">
        <v>94</v>
      </c>
    </row>
    <row r="34" spans="1:3" x14ac:dyDescent="0.2">
      <c r="A34" t="s">
        <v>2</v>
      </c>
      <c r="B34">
        <v>4.7619047619047619</v>
      </c>
      <c r="C34">
        <v>18.821428571428569</v>
      </c>
    </row>
    <row r="35" spans="1:3" x14ac:dyDescent="0.2">
      <c r="A35" t="s">
        <v>31</v>
      </c>
      <c r="B35">
        <v>-9.0909090909090988</v>
      </c>
      <c r="C35">
        <v>-12.499999999999986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Benchmark--Perf--Energy</vt:lpstr>
      <vt:lpstr>Data-Complete</vt:lpstr>
      <vt:lpstr>Comparison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2022-08-17T18:27:21Z</dcterms:created>
  <dcterms:modified xsi:type="dcterms:W3CDTF">2023-06-29T03:00:30Z</dcterms:modified>
</cp:coreProperties>
</file>