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queryTables/queryTable1.xml" ContentType="application/vnd.openxmlformats-officedocument.spreadsheetml.queryTable+xml"/>
  <Override PartName="/xl/queryTables/queryTable2.xml" ContentType="application/vnd.openxmlformats-officedocument.spreadsheetml.query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hidePivotFieldList="1" defaultThemeVersion="124226"/>
  <xr:revisionPtr revIDLastSave="0" documentId="13_ncr:1_{9ABB6041-70F3-4A3F-837B-E24F25CC3DBD}" xr6:coauthVersionLast="47" xr6:coauthVersionMax="47" xr10:uidLastSave="{00000000-0000-0000-0000-000000000000}"/>
  <bookViews>
    <workbookView xWindow="-108" yWindow="-108" windowWidth="23256" windowHeight="12456" tabRatio="885" activeTab="4" xr2:uid="{00000000-000D-0000-FFFF-FFFF00000000}"/>
  </bookViews>
  <sheets>
    <sheet name="CBSE-registration-data" sheetId="13" r:id="rId1"/>
    <sheet name="analysis" sheetId="7" r:id="rId2"/>
    <sheet name="stream-opted" sheetId="11" r:id="rId3"/>
    <sheet name="final-sheet" sheetId="15" r:id="rId4"/>
    <sheet name="dashboard" sheetId="22" r:id="rId5"/>
    <sheet name="area-wise-analyis" sheetId="17" r:id="rId6"/>
    <sheet name="category-wise-analysis" sheetId="18" r:id="rId7"/>
    <sheet name="gender-wise-analysis" sheetId="19" r:id="rId8"/>
    <sheet name="study-years-analysis" sheetId="20" r:id="rId9"/>
    <sheet name="subject-score-analysis" sheetId="21" r:id="rId10"/>
    <sheet name="analysis-on-admission-in-sr-sec" sheetId="23" r:id="rId11"/>
  </sheets>
  <definedNames>
    <definedName name="_64046__3" localSheetId="1">analysis!$B$3:$O$140</definedName>
    <definedName name="_64046__3" localSheetId="2">'stream-opted'!$B$1:$C$81</definedName>
    <definedName name="_xlnm._FilterDatabase" localSheetId="1" hidden="1">analysis!$A$3:$O$90</definedName>
    <definedName name="_xlnm._FilterDatabase" localSheetId="2" hidden="1">'stream-opted'!$A$1:$E$84</definedName>
    <definedName name="_xlnm.Print_Area" localSheetId="1">analysis!$A$1:$O$105</definedName>
    <definedName name="_xlnm.Print_Area" localSheetId="2">'stream-opted'!$A$1:$E$49</definedName>
    <definedName name="_xlnm.Print_Titles" localSheetId="1">analysis!$3:$3</definedName>
    <definedName name="_xlnm.Print_Titles" localSheetId="2">'stream-opted'!$1:$1</definedName>
    <definedName name="Slicer_AREA3">#N/A</definedName>
    <definedName name="Slicer_GENGER">#N/A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2" i="15" l="1" a="1"/>
  <c r="U2" i="15" s="1"/>
  <c r="U3" i="15" a="1"/>
  <c r="U3" i="15" s="1"/>
  <c r="U4" i="15" a="1"/>
  <c r="U4" i="15" s="1"/>
  <c r="U5" i="15" a="1"/>
  <c r="U5" i="15" s="1"/>
  <c r="U6" i="15" a="1"/>
  <c r="U6" i="15" s="1"/>
  <c r="U7" i="15" a="1"/>
  <c r="U7" i="15" s="1"/>
  <c r="U8" i="15" a="1"/>
  <c r="U8" i="15" s="1"/>
  <c r="U9" i="15" a="1"/>
  <c r="U9" i="15" s="1"/>
  <c r="U10" i="15" a="1"/>
  <c r="U10" i="15" s="1"/>
  <c r="U11" i="15" a="1"/>
  <c r="U11" i="15" s="1"/>
  <c r="U12" i="15" a="1"/>
  <c r="U12" i="15" s="1"/>
  <c r="U13" i="15" a="1"/>
  <c r="U13" i="15" s="1"/>
  <c r="U14" i="15" a="1"/>
  <c r="U14" i="15" s="1"/>
  <c r="U15" i="15" a="1"/>
  <c r="U15" i="15" s="1"/>
  <c r="U16" i="15" a="1"/>
  <c r="U16" i="15" s="1"/>
  <c r="U17" i="15" a="1"/>
  <c r="U17" i="15" s="1"/>
  <c r="U18" i="15" a="1"/>
  <c r="U18" i="15" s="1"/>
  <c r="U19" i="15" a="1"/>
  <c r="U19" i="15" s="1"/>
  <c r="U20" i="15" a="1"/>
  <c r="U20" i="15" s="1"/>
  <c r="U21" i="15" a="1"/>
  <c r="U21" i="15" s="1"/>
  <c r="U22" i="15" a="1"/>
  <c r="U22" i="15" s="1"/>
  <c r="U23" i="15" a="1"/>
  <c r="U23" i="15" s="1"/>
  <c r="U24" i="15" a="1"/>
  <c r="U24" i="15" s="1"/>
  <c r="U25" i="15" a="1"/>
  <c r="U25" i="15" s="1"/>
  <c r="U26" i="15" a="1"/>
  <c r="U26" i="15" s="1"/>
  <c r="U27" i="15" a="1"/>
  <c r="U27" i="15" s="1"/>
  <c r="U28" i="15" a="1"/>
  <c r="U28" i="15" s="1"/>
  <c r="U29" i="15" a="1"/>
  <c r="U29" i="15" s="1"/>
  <c r="U30" i="15" a="1"/>
  <c r="U30" i="15" s="1"/>
  <c r="U31" i="15" a="1"/>
  <c r="U31" i="15" s="1"/>
  <c r="U32" i="15" a="1"/>
  <c r="U32" i="15" s="1"/>
  <c r="U33" i="15" a="1"/>
  <c r="U33" i="15" s="1"/>
  <c r="U34" i="15" a="1"/>
  <c r="U34" i="15" s="1"/>
  <c r="U35" i="15" a="1"/>
  <c r="U35" i="15" s="1"/>
  <c r="U36" i="15" a="1"/>
  <c r="U36" i="15" s="1"/>
  <c r="U37" i="15" a="1"/>
  <c r="U37" i="15" s="1"/>
  <c r="U38" i="15" a="1"/>
  <c r="U38" i="15" s="1"/>
  <c r="U39" i="15" a="1"/>
  <c r="U39" i="15" s="1"/>
  <c r="U40" i="15" a="1"/>
  <c r="U40" i="15" s="1"/>
  <c r="U41" i="15" a="1"/>
  <c r="U41" i="15" s="1"/>
  <c r="U42" i="15" a="1"/>
  <c r="U42" i="15" s="1"/>
  <c r="U43" i="15" a="1"/>
  <c r="U43" i="15" s="1"/>
  <c r="U44" i="15" a="1"/>
  <c r="U44" i="15" s="1"/>
  <c r="U45" i="15" a="1"/>
  <c r="U45" i="15" s="1"/>
  <c r="U46" i="15" a="1"/>
  <c r="U46" i="15" s="1"/>
  <c r="U47" i="15" a="1"/>
  <c r="U47" i="15" s="1"/>
  <c r="U48" i="15" a="1"/>
  <c r="U48" i="15" s="1"/>
  <c r="U49" i="15" a="1"/>
  <c r="U49" i="15" s="1"/>
  <c r="U50" i="15" a="1"/>
  <c r="U50" i="15" s="1"/>
  <c r="U51" i="15" a="1"/>
  <c r="U51" i="15" s="1"/>
  <c r="U52" i="15" a="1"/>
  <c r="U52" i="15" s="1"/>
  <c r="U53" i="15" a="1"/>
  <c r="U53" i="15" s="1"/>
  <c r="U54" i="15" a="1"/>
  <c r="U54" i="15" s="1"/>
  <c r="U55" i="15" a="1"/>
  <c r="U55" i="15" s="1"/>
  <c r="U56" i="15" a="1"/>
  <c r="U56" i="15" s="1"/>
  <c r="U57" i="15" a="1"/>
  <c r="U57" i="15" s="1"/>
  <c r="U58" i="15" a="1"/>
  <c r="U58" i="15" s="1"/>
  <c r="U59" i="15" a="1"/>
  <c r="U59" i="15" s="1"/>
  <c r="U60" i="15" a="1"/>
  <c r="U60" i="15" s="1"/>
  <c r="U61" i="15" a="1"/>
  <c r="U61" i="15" s="1"/>
  <c r="U62" i="15" a="1"/>
  <c r="U62" i="15" s="1"/>
  <c r="U63" i="15" a="1"/>
  <c r="U63" i="15" s="1"/>
  <c r="U64" i="15" a="1"/>
  <c r="U64" i="15" s="1"/>
  <c r="U65" i="15" a="1"/>
  <c r="U65" i="15" s="1"/>
  <c r="U66" i="15" a="1"/>
  <c r="U66" i="15" s="1"/>
  <c r="U67" i="15" a="1"/>
  <c r="U67" i="15" s="1"/>
  <c r="U68" i="15" a="1"/>
  <c r="U68" i="15" s="1"/>
  <c r="U69" i="15" a="1"/>
  <c r="U69" i="15" s="1"/>
  <c r="U70" i="15" a="1"/>
  <c r="U70" i="15" s="1"/>
  <c r="U71" i="15" a="1"/>
  <c r="U71" i="15" s="1"/>
  <c r="U72" i="15" a="1"/>
  <c r="U72" i="15" s="1"/>
  <c r="U73" i="15" a="1"/>
  <c r="U73" i="15" s="1"/>
  <c r="U74" i="15" a="1"/>
  <c r="U74" i="15" s="1"/>
  <c r="U75" i="15" a="1"/>
  <c r="U75" i="15" s="1"/>
  <c r="U76" i="15" a="1"/>
  <c r="U76" i="15" s="1"/>
  <c r="U77" i="15" a="1"/>
  <c r="U77" i="15" s="1"/>
  <c r="U78" i="15" a="1"/>
  <c r="U78" i="15" s="1"/>
  <c r="U79" i="15" a="1"/>
  <c r="U79" i="15" s="1"/>
  <c r="U80" i="15" a="1"/>
  <c r="U80" i="15" s="1"/>
  <c r="U81" i="15" a="1"/>
  <c r="U81" i="15" s="1"/>
  <c r="U82" i="15" a="1"/>
  <c r="U82" i="15" s="1"/>
  <c r="U83" i="15" a="1"/>
  <c r="U83" i="15" s="1"/>
  <c r="U84" i="15" a="1"/>
  <c r="U84" i="15" s="1"/>
  <c r="C3" i="15"/>
  <c r="B3" i="15"/>
  <c r="D3" i="15" s="1"/>
  <c r="B4" i="15"/>
  <c r="B5" i="15"/>
  <c r="D5" i="15" s="1"/>
  <c r="B6" i="15"/>
  <c r="D6" i="15" s="1"/>
  <c r="B7" i="15"/>
  <c r="C7" i="15" s="1"/>
  <c r="B8" i="15"/>
  <c r="B9" i="15"/>
  <c r="B10" i="15"/>
  <c r="B11" i="15"/>
  <c r="C11" i="15" s="1"/>
  <c r="B12" i="15"/>
  <c r="B13" i="15"/>
  <c r="B14" i="15"/>
  <c r="B15" i="15"/>
  <c r="C15" i="15" s="1"/>
  <c r="B16" i="15"/>
  <c r="B17" i="15"/>
  <c r="B18" i="15"/>
  <c r="B19" i="15"/>
  <c r="B20" i="15"/>
  <c r="B21" i="15"/>
  <c r="B22" i="15"/>
  <c r="B23" i="15"/>
  <c r="C23" i="15" s="1"/>
  <c r="B24" i="15"/>
  <c r="B25" i="15"/>
  <c r="B26" i="15"/>
  <c r="B27" i="15"/>
  <c r="C27" i="15" s="1"/>
  <c r="B28" i="15"/>
  <c r="B29" i="15"/>
  <c r="B30" i="15"/>
  <c r="B31" i="15"/>
  <c r="C31" i="15" s="1"/>
  <c r="B32" i="15"/>
  <c r="B33" i="15"/>
  <c r="B34" i="15"/>
  <c r="B35" i="15"/>
  <c r="B36" i="15"/>
  <c r="B37" i="15"/>
  <c r="B38" i="15"/>
  <c r="B39" i="15"/>
  <c r="C39" i="15" s="1"/>
  <c r="B40" i="15"/>
  <c r="B41" i="15"/>
  <c r="B42" i="15"/>
  <c r="B43" i="15"/>
  <c r="C43" i="15" s="1"/>
  <c r="B44" i="15"/>
  <c r="B45" i="15"/>
  <c r="B46" i="15"/>
  <c r="B47" i="15"/>
  <c r="C47" i="15" s="1"/>
  <c r="B48" i="15"/>
  <c r="B49" i="15"/>
  <c r="B50" i="15"/>
  <c r="B51" i="15"/>
  <c r="B52" i="15"/>
  <c r="B53" i="15"/>
  <c r="B54" i="15"/>
  <c r="B55" i="15"/>
  <c r="C55" i="15" s="1"/>
  <c r="B56" i="15"/>
  <c r="B57" i="15"/>
  <c r="B58" i="15"/>
  <c r="B59" i="15"/>
  <c r="C59" i="15" s="1"/>
  <c r="B60" i="15"/>
  <c r="B61" i="15"/>
  <c r="B62" i="15"/>
  <c r="B63" i="15"/>
  <c r="C63" i="15" s="1"/>
  <c r="B64" i="15"/>
  <c r="B65" i="15"/>
  <c r="B66" i="15"/>
  <c r="B67" i="15"/>
  <c r="B68" i="15"/>
  <c r="B69" i="15"/>
  <c r="B70" i="15"/>
  <c r="B71" i="15"/>
  <c r="C71" i="15" s="1"/>
  <c r="B72" i="15"/>
  <c r="B73" i="15"/>
  <c r="B74" i="15"/>
  <c r="B75" i="15"/>
  <c r="C75" i="15" s="1"/>
  <c r="B76" i="15"/>
  <c r="B77" i="15"/>
  <c r="B78" i="15"/>
  <c r="B79" i="15"/>
  <c r="C79" i="15" s="1"/>
  <c r="B80" i="15"/>
  <c r="B81" i="15"/>
  <c r="B82" i="15"/>
  <c r="B83" i="15"/>
  <c r="B84" i="15"/>
  <c r="B2" i="15"/>
  <c r="G97" i="7"/>
  <c r="G98" i="7"/>
  <c r="G99" i="7"/>
  <c r="G100" i="7"/>
  <c r="G101" i="7"/>
  <c r="G102" i="7"/>
  <c r="G93" i="7"/>
  <c r="G96" i="7" s="1"/>
  <c r="G88" i="7"/>
  <c r="G87" i="7"/>
  <c r="E87" i="7"/>
  <c r="F87" i="7"/>
  <c r="H87" i="7"/>
  <c r="I87" i="7"/>
  <c r="J87" i="7"/>
  <c r="L87" i="7"/>
  <c r="N87" i="7"/>
  <c r="E88" i="7"/>
  <c r="F88" i="7"/>
  <c r="H88" i="7"/>
  <c r="I88" i="7"/>
  <c r="J88" i="7"/>
  <c r="E90" i="7"/>
  <c r="E91" i="7" s="1"/>
  <c r="F90" i="7"/>
  <c r="F91" i="7" s="1"/>
  <c r="F92" i="7" s="1"/>
  <c r="H90" i="7"/>
  <c r="H91" i="7" s="1"/>
  <c r="H92" i="7" s="1"/>
  <c r="I90" i="7"/>
  <c r="J90" i="7"/>
  <c r="J91" i="7" s="1"/>
  <c r="E93" i="7"/>
  <c r="F93" i="7"/>
  <c r="F96" i="7" s="1"/>
  <c r="H93" i="7"/>
  <c r="H96" i="7" s="1"/>
  <c r="I93" i="7"/>
  <c r="I96" i="7" s="1"/>
  <c r="J93" i="7"/>
  <c r="J96" i="7" s="1"/>
  <c r="E97" i="7"/>
  <c r="F97" i="7"/>
  <c r="H97" i="7"/>
  <c r="I97" i="7"/>
  <c r="J97" i="7"/>
  <c r="E98" i="7"/>
  <c r="F98" i="7"/>
  <c r="H98" i="7"/>
  <c r="I98" i="7"/>
  <c r="J98" i="7"/>
  <c r="E99" i="7"/>
  <c r="F99" i="7"/>
  <c r="H99" i="7"/>
  <c r="I99" i="7"/>
  <c r="J99" i="7"/>
  <c r="E100" i="7"/>
  <c r="F100" i="7"/>
  <c r="H100" i="7"/>
  <c r="I100" i="7"/>
  <c r="J100" i="7"/>
  <c r="E101" i="7"/>
  <c r="F101" i="7"/>
  <c r="H101" i="7"/>
  <c r="I101" i="7"/>
  <c r="J101" i="7"/>
  <c r="E102" i="7"/>
  <c r="F102" i="7"/>
  <c r="H102" i="7"/>
  <c r="I102" i="7"/>
  <c r="J102" i="7"/>
  <c r="T81" i="15" l="1"/>
  <c r="O81" i="15"/>
  <c r="L81" i="15"/>
  <c r="P81" i="15"/>
  <c r="M81" i="15"/>
  <c r="J81" i="15"/>
  <c r="N81" i="15"/>
  <c r="I81" i="15"/>
  <c r="G81" i="15"/>
  <c r="R81" i="15"/>
  <c r="F81" i="15"/>
  <c r="D81" i="15"/>
  <c r="C81" i="15"/>
  <c r="K81" i="15"/>
  <c r="H81" i="15"/>
  <c r="E81" i="15"/>
  <c r="T73" i="15"/>
  <c r="O73" i="15"/>
  <c r="L73" i="15"/>
  <c r="P73" i="15"/>
  <c r="M73" i="15"/>
  <c r="J73" i="15"/>
  <c r="N73" i="15"/>
  <c r="I73" i="15"/>
  <c r="G73" i="15"/>
  <c r="R73" i="15"/>
  <c r="F73" i="15"/>
  <c r="K73" i="15"/>
  <c r="D73" i="15"/>
  <c r="C73" i="15"/>
  <c r="H73" i="15"/>
  <c r="E73" i="15"/>
  <c r="T65" i="15"/>
  <c r="O65" i="15"/>
  <c r="L65" i="15"/>
  <c r="P65" i="15"/>
  <c r="M65" i="15"/>
  <c r="J65" i="15"/>
  <c r="N65" i="15"/>
  <c r="I65" i="15"/>
  <c r="Q65" i="15"/>
  <c r="G65" i="15"/>
  <c r="R65" i="15"/>
  <c r="K65" i="15"/>
  <c r="F65" i="15"/>
  <c r="D65" i="15"/>
  <c r="C65" i="15"/>
  <c r="H65" i="15"/>
  <c r="E65" i="15"/>
  <c r="T57" i="15"/>
  <c r="O57" i="15"/>
  <c r="L57" i="15"/>
  <c r="P57" i="15"/>
  <c r="I57" i="15"/>
  <c r="M57" i="15"/>
  <c r="J57" i="15"/>
  <c r="N57" i="15"/>
  <c r="G57" i="15"/>
  <c r="R57" i="15"/>
  <c r="F57" i="15"/>
  <c r="D57" i="15"/>
  <c r="C57" i="15"/>
  <c r="H57" i="15"/>
  <c r="E57" i="15"/>
  <c r="K57" i="15"/>
  <c r="T45" i="15"/>
  <c r="M45" i="15"/>
  <c r="N45" i="15"/>
  <c r="R45" i="15"/>
  <c r="L45" i="15"/>
  <c r="I45" i="15"/>
  <c r="K45" i="15"/>
  <c r="O45" i="15"/>
  <c r="J45" i="15"/>
  <c r="G45" i="15"/>
  <c r="H45" i="15"/>
  <c r="E45" i="15"/>
  <c r="D45" i="15"/>
  <c r="C45" i="15"/>
  <c r="P45" i="15"/>
  <c r="F45" i="15"/>
  <c r="T13" i="15"/>
  <c r="N13" i="15"/>
  <c r="R13" i="15"/>
  <c r="M13" i="15"/>
  <c r="O13" i="15"/>
  <c r="P13" i="15"/>
  <c r="I13" i="15"/>
  <c r="H13" i="15"/>
  <c r="L13" i="15"/>
  <c r="K13" i="15"/>
  <c r="J13" i="15"/>
  <c r="G13" i="15"/>
  <c r="E13" i="15"/>
  <c r="D13" i="15"/>
  <c r="C13" i="15"/>
  <c r="F13" i="15"/>
  <c r="G94" i="7"/>
  <c r="O84" i="15"/>
  <c r="L84" i="15"/>
  <c r="P84" i="15"/>
  <c r="J84" i="15"/>
  <c r="T84" i="15"/>
  <c r="M84" i="15"/>
  <c r="K84" i="15"/>
  <c r="I84" i="15"/>
  <c r="N84" i="15"/>
  <c r="G84" i="15"/>
  <c r="D84" i="15"/>
  <c r="C84" i="15"/>
  <c r="F84" i="15"/>
  <c r="E84" i="15"/>
  <c r="R84" i="15"/>
  <c r="H84" i="15"/>
  <c r="T80" i="15"/>
  <c r="O80" i="15"/>
  <c r="L80" i="15"/>
  <c r="P80" i="15"/>
  <c r="J80" i="15"/>
  <c r="M80" i="15"/>
  <c r="I80" i="15"/>
  <c r="N80" i="15"/>
  <c r="G80" i="15"/>
  <c r="K80" i="15"/>
  <c r="D80" i="15"/>
  <c r="C80" i="15"/>
  <c r="H80" i="15"/>
  <c r="E80" i="15"/>
  <c r="R80" i="15"/>
  <c r="F80" i="15"/>
  <c r="T76" i="15"/>
  <c r="O76" i="15"/>
  <c r="L76" i="15"/>
  <c r="P76" i="15"/>
  <c r="J76" i="15"/>
  <c r="M76" i="15"/>
  <c r="K76" i="15"/>
  <c r="I76" i="15"/>
  <c r="N76" i="15"/>
  <c r="G76" i="15"/>
  <c r="D76" i="15"/>
  <c r="C76" i="15"/>
  <c r="F76" i="15"/>
  <c r="E76" i="15"/>
  <c r="R76" i="15"/>
  <c r="H76" i="15"/>
  <c r="T72" i="15"/>
  <c r="O72" i="15"/>
  <c r="L72" i="15"/>
  <c r="P72" i="15"/>
  <c r="J72" i="15"/>
  <c r="M72" i="15"/>
  <c r="I72" i="15"/>
  <c r="N72" i="15"/>
  <c r="G72" i="15"/>
  <c r="K72" i="15"/>
  <c r="D72" i="15"/>
  <c r="C72" i="15"/>
  <c r="H72" i="15"/>
  <c r="E72" i="15"/>
  <c r="R72" i="15"/>
  <c r="F72" i="15"/>
  <c r="O68" i="15"/>
  <c r="L68" i="15"/>
  <c r="P68" i="15"/>
  <c r="J68" i="15"/>
  <c r="M68" i="15"/>
  <c r="K68" i="15"/>
  <c r="I68" i="15"/>
  <c r="N68" i="15"/>
  <c r="G68" i="15"/>
  <c r="T68" i="15"/>
  <c r="D68" i="15"/>
  <c r="C68" i="15"/>
  <c r="F68" i="15"/>
  <c r="R68" i="15"/>
  <c r="H68" i="15"/>
  <c r="E68" i="15"/>
  <c r="T64" i="15"/>
  <c r="O64" i="15"/>
  <c r="L64" i="15"/>
  <c r="P64" i="15"/>
  <c r="J64" i="15"/>
  <c r="M64" i="15"/>
  <c r="I64" i="15"/>
  <c r="N64" i="15"/>
  <c r="G64" i="15"/>
  <c r="K64" i="15"/>
  <c r="D64" i="15"/>
  <c r="C64" i="15"/>
  <c r="H64" i="15"/>
  <c r="E64" i="15"/>
  <c r="R64" i="15"/>
  <c r="F64" i="15"/>
  <c r="T60" i="15"/>
  <c r="O60" i="15"/>
  <c r="L60" i="15"/>
  <c r="P60" i="15"/>
  <c r="J60" i="15"/>
  <c r="M60" i="15"/>
  <c r="K60" i="15"/>
  <c r="I60" i="15"/>
  <c r="N60" i="15"/>
  <c r="G60" i="15"/>
  <c r="D60" i="15"/>
  <c r="C60" i="15"/>
  <c r="F60" i="15"/>
  <c r="R60" i="15"/>
  <c r="H60" i="15"/>
  <c r="E60" i="15"/>
  <c r="T56" i="15"/>
  <c r="O56" i="15"/>
  <c r="I56" i="15"/>
  <c r="L56" i="15"/>
  <c r="P56" i="15"/>
  <c r="J56" i="15"/>
  <c r="M56" i="15"/>
  <c r="N56" i="15"/>
  <c r="G56" i="15"/>
  <c r="K56" i="15"/>
  <c r="D56" i="15"/>
  <c r="C56" i="15"/>
  <c r="H56" i="15"/>
  <c r="E56" i="15"/>
  <c r="R56" i="15"/>
  <c r="F56" i="15"/>
  <c r="O52" i="15"/>
  <c r="I52" i="15"/>
  <c r="L52" i="15"/>
  <c r="P52" i="15"/>
  <c r="J52" i="15"/>
  <c r="T52" i="15"/>
  <c r="M52" i="15"/>
  <c r="K52" i="15"/>
  <c r="N52" i="15"/>
  <c r="G52" i="15"/>
  <c r="D52" i="15"/>
  <c r="C52" i="15"/>
  <c r="F52" i="15"/>
  <c r="R52" i="15"/>
  <c r="H52" i="15"/>
  <c r="E52" i="15"/>
  <c r="T48" i="15"/>
  <c r="M48" i="15"/>
  <c r="Q48" i="15"/>
  <c r="N48" i="15"/>
  <c r="R48" i="15"/>
  <c r="I48" i="15"/>
  <c r="L48" i="15"/>
  <c r="J48" i="15"/>
  <c r="O48" i="15"/>
  <c r="P48" i="15"/>
  <c r="G48" i="15"/>
  <c r="K48" i="15"/>
  <c r="D48" i="15"/>
  <c r="C48" i="15"/>
  <c r="H48" i="15"/>
  <c r="E48" i="15"/>
  <c r="F48" i="15"/>
  <c r="M44" i="15"/>
  <c r="N44" i="15"/>
  <c r="R44" i="15"/>
  <c r="T44" i="15"/>
  <c r="I44" i="15"/>
  <c r="L44" i="15"/>
  <c r="J44" i="15"/>
  <c r="O44" i="15"/>
  <c r="K44" i="15"/>
  <c r="P44" i="15"/>
  <c r="G44" i="15"/>
  <c r="D44" i="15"/>
  <c r="C44" i="15"/>
  <c r="F44" i="15"/>
  <c r="H44" i="15"/>
  <c r="E44" i="15"/>
  <c r="T40" i="15"/>
  <c r="M40" i="15"/>
  <c r="Q40" i="15"/>
  <c r="N40" i="15"/>
  <c r="R40" i="15"/>
  <c r="I40" i="15"/>
  <c r="L40" i="15"/>
  <c r="J40" i="15"/>
  <c r="O40" i="15"/>
  <c r="P40" i="15"/>
  <c r="G40" i="15"/>
  <c r="K40" i="15"/>
  <c r="D40" i="15"/>
  <c r="C40" i="15"/>
  <c r="H40" i="15"/>
  <c r="E40" i="15"/>
  <c r="F40" i="15"/>
  <c r="M36" i="15"/>
  <c r="N36" i="15"/>
  <c r="R36" i="15"/>
  <c r="I36" i="15"/>
  <c r="L36" i="15"/>
  <c r="J36" i="15"/>
  <c r="O36" i="15"/>
  <c r="K36" i="15"/>
  <c r="P36" i="15"/>
  <c r="G36" i="15"/>
  <c r="T36" i="15"/>
  <c r="D36" i="15"/>
  <c r="C36" i="15"/>
  <c r="F36" i="15"/>
  <c r="H36" i="15"/>
  <c r="E36" i="15"/>
  <c r="N32" i="15"/>
  <c r="R32" i="15"/>
  <c r="T32" i="15"/>
  <c r="P32" i="15"/>
  <c r="L32" i="15"/>
  <c r="M32" i="15"/>
  <c r="I32" i="15"/>
  <c r="O32" i="15"/>
  <c r="J32" i="15"/>
  <c r="G32" i="15"/>
  <c r="K32" i="15"/>
  <c r="D32" i="15"/>
  <c r="C32" i="15"/>
  <c r="H32" i="15"/>
  <c r="E32" i="15"/>
  <c r="F32" i="15"/>
  <c r="N28" i="15"/>
  <c r="R28" i="15"/>
  <c r="P28" i="15"/>
  <c r="L28" i="15"/>
  <c r="Q28" i="15"/>
  <c r="T28" i="15"/>
  <c r="M28" i="15"/>
  <c r="I28" i="15"/>
  <c r="O28" i="15"/>
  <c r="J28" i="15"/>
  <c r="K28" i="15"/>
  <c r="G28" i="15"/>
  <c r="D28" i="15"/>
  <c r="C28" i="15"/>
  <c r="F28" i="15"/>
  <c r="H28" i="15"/>
  <c r="E28" i="15"/>
  <c r="N24" i="15"/>
  <c r="R24" i="15"/>
  <c r="T24" i="15"/>
  <c r="P24" i="15"/>
  <c r="L24" i="15"/>
  <c r="M24" i="15"/>
  <c r="I24" i="15"/>
  <c r="O24" i="15"/>
  <c r="J24" i="15"/>
  <c r="G24" i="15"/>
  <c r="K24" i="15"/>
  <c r="D24" i="15"/>
  <c r="C24" i="15"/>
  <c r="H24" i="15"/>
  <c r="E24" i="15"/>
  <c r="F24" i="15"/>
  <c r="N20" i="15"/>
  <c r="R20" i="15"/>
  <c r="P20" i="15"/>
  <c r="L20" i="15"/>
  <c r="Q20" i="15"/>
  <c r="M20" i="15"/>
  <c r="I20" i="15"/>
  <c r="O20" i="15"/>
  <c r="J20" i="15"/>
  <c r="T20" i="15"/>
  <c r="K20" i="15"/>
  <c r="G20" i="15"/>
  <c r="D20" i="15"/>
  <c r="C20" i="15"/>
  <c r="F20" i="15"/>
  <c r="H20" i="15"/>
  <c r="E20" i="15"/>
  <c r="N16" i="15"/>
  <c r="R16" i="15"/>
  <c r="T16" i="15"/>
  <c r="P16" i="15"/>
  <c r="L16" i="15"/>
  <c r="M16" i="15"/>
  <c r="I16" i="15"/>
  <c r="O16" i="15"/>
  <c r="J16" i="15"/>
  <c r="G16" i="15"/>
  <c r="K16" i="15"/>
  <c r="D16" i="15"/>
  <c r="C16" i="15"/>
  <c r="E16" i="15"/>
  <c r="H16" i="15"/>
  <c r="F16" i="15"/>
  <c r="N12" i="15"/>
  <c r="R12" i="15"/>
  <c r="P12" i="15"/>
  <c r="L12" i="15"/>
  <c r="Q12" i="15"/>
  <c r="T12" i="15"/>
  <c r="M12" i="15"/>
  <c r="I12" i="15"/>
  <c r="O12" i="15"/>
  <c r="J12" i="15"/>
  <c r="K12" i="15"/>
  <c r="G12" i="15"/>
  <c r="D12" i="15"/>
  <c r="C12" i="15"/>
  <c r="H12" i="15"/>
  <c r="F12" i="15"/>
  <c r="E12" i="15"/>
  <c r="L8" i="15"/>
  <c r="P8" i="15"/>
  <c r="N8" i="15"/>
  <c r="R8" i="15"/>
  <c r="T8" i="15"/>
  <c r="M8" i="15"/>
  <c r="O8" i="15"/>
  <c r="I8" i="15"/>
  <c r="J8" i="15"/>
  <c r="G8" i="15"/>
  <c r="K8" i="15"/>
  <c r="H8" i="15"/>
  <c r="D8" i="15"/>
  <c r="C8" i="15"/>
  <c r="E8" i="15"/>
  <c r="F8" i="15"/>
  <c r="L4" i="15"/>
  <c r="P4" i="15"/>
  <c r="T4" i="15"/>
  <c r="N4" i="15"/>
  <c r="R4" i="15"/>
  <c r="M4" i="15"/>
  <c r="O4" i="15"/>
  <c r="I4" i="15"/>
  <c r="J4" i="15"/>
  <c r="K4" i="15"/>
  <c r="G4" i="15"/>
  <c r="D4" i="15"/>
  <c r="C4" i="15"/>
  <c r="F4" i="15"/>
  <c r="H4" i="15"/>
  <c r="E4" i="15"/>
  <c r="T2" i="15"/>
  <c r="P2" i="15"/>
  <c r="L2" i="15"/>
  <c r="O2" i="15"/>
  <c r="R2" i="15"/>
  <c r="H2" i="15"/>
  <c r="K2" i="15"/>
  <c r="I2" i="15"/>
  <c r="F2" i="15"/>
  <c r="N2" i="15"/>
  <c r="J2" i="15"/>
  <c r="M2" i="15"/>
  <c r="E2" i="15"/>
  <c r="C2" i="15"/>
  <c r="G2" i="15"/>
  <c r="D2" i="15"/>
  <c r="T77" i="15"/>
  <c r="O77" i="15"/>
  <c r="L77" i="15"/>
  <c r="P77" i="15"/>
  <c r="M77" i="15"/>
  <c r="N77" i="15"/>
  <c r="K77" i="15"/>
  <c r="I77" i="15"/>
  <c r="Q77" i="15"/>
  <c r="J77" i="15"/>
  <c r="G77" i="15"/>
  <c r="R77" i="15"/>
  <c r="H77" i="15"/>
  <c r="D77" i="15"/>
  <c r="C77" i="15"/>
  <c r="F77" i="15"/>
  <c r="E77" i="15"/>
  <c r="T69" i="15"/>
  <c r="O69" i="15"/>
  <c r="L69" i="15"/>
  <c r="P69" i="15"/>
  <c r="M69" i="15"/>
  <c r="N69" i="15"/>
  <c r="K69" i="15"/>
  <c r="I69" i="15"/>
  <c r="J69" i="15"/>
  <c r="G69" i="15"/>
  <c r="R69" i="15"/>
  <c r="H69" i="15"/>
  <c r="E69" i="15"/>
  <c r="D69" i="15"/>
  <c r="C69" i="15"/>
  <c r="F69" i="15"/>
  <c r="T61" i="15"/>
  <c r="O61" i="15"/>
  <c r="L61" i="15"/>
  <c r="P61" i="15"/>
  <c r="M61" i="15"/>
  <c r="N61" i="15"/>
  <c r="K61" i="15"/>
  <c r="I61" i="15"/>
  <c r="Q61" i="15"/>
  <c r="J61" i="15"/>
  <c r="G61" i="15"/>
  <c r="R61" i="15"/>
  <c r="H61" i="15"/>
  <c r="E61" i="15"/>
  <c r="D61" i="15"/>
  <c r="C61" i="15"/>
  <c r="F61" i="15"/>
  <c r="T53" i="15"/>
  <c r="O53" i="15"/>
  <c r="L53" i="15"/>
  <c r="P53" i="15"/>
  <c r="I53" i="15"/>
  <c r="M53" i="15"/>
  <c r="N53" i="15"/>
  <c r="K53" i="15"/>
  <c r="J53" i="15"/>
  <c r="G53" i="15"/>
  <c r="R53" i="15"/>
  <c r="H53" i="15"/>
  <c r="E53" i="15"/>
  <c r="D53" i="15"/>
  <c r="C53" i="15"/>
  <c r="F53" i="15"/>
  <c r="T49" i="15"/>
  <c r="M49" i="15"/>
  <c r="N49" i="15"/>
  <c r="R49" i="15"/>
  <c r="L49" i="15"/>
  <c r="I49" i="15"/>
  <c r="J49" i="15"/>
  <c r="O49" i="15"/>
  <c r="G49" i="15"/>
  <c r="P49" i="15"/>
  <c r="F49" i="15"/>
  <c r="D49" i="15"/>
  <c r="C49" i="15"/>
  <c r="K49" i="15"/>
  <c r="H49" i="15"/>
  <c r="E49" i="15"/>
  <c r="T41" i="15"/>
  <c r="M41" i="15"/>
  <c r="N41" i="15"/>
  <c r="R41" i="15"/>
  <c r="L41" i="15"/>
  <c r="I41" i="15"/>
  <c r="J41" i="15"/>
  <c r="O41" i="15"/>
  <c r="G41" i="15"/>
  <c r="P41" i="15"/>
  <c r="F41" i="15"/>
  <c r="K41" i="15"/>
  <c r="D41" i="15"/>
  <c r="C41" i="15"/>
  <c r="H41" i="15"/>
  <c r="E41" i="15"/>
  <c r="T37" i="15"/>
  <c r="M37" i="15"/>
  <c r="N37" i="15"/>
  <c r="R37" i="15"/>
  <c r="L37" i="15"/>
  <c r="I37" i="15"/>
  <c r="K37" i="15"/>
  <c r="O37" i="15"/>
  <c r="J37" i="15"/>
  <c r="G37" i="15"/>
  <c r="H37" i="15"/>
  <c r="E37" i="15"/>
  <c r="D37" i="15"/>
  <c r="C37" i="15"/>
  <c r="P37" i="15"/>
  <c r="F37" i="15"/>
  <c r="T33" i="15"/>
  <c r="N33" i="15"/>
  <c r="R33" i="15"/>
  <c r="M33" i="15"/>
  <c r="O33" i="15"/>
  <c r="P33" i="15"/>
  <c r="I33" i="15"/>
  <c r="J33" i="15"/>
  <c r="G33" i="15"/>
  <c r="L33" i="15"/>
  <c r="K33" i="15"/>
  <c r="F33" i="15"/>
  <c r="D33" i="15"/>
  <c r="C33" i="15"/>
  <c r="H33" i="15"/>
  <c r="E33" i="15"/>
  <c r="T29" i="15"/>
  <c r="N29" i="15"/>
  <c r="R29" i="15"/>
  <c r="M29" i="15"/>
  <c r="O29" i="15"/>
  <c r="P29" i="15"/>
  <c r="I29" i="15"/>
  <c r="L29" i="15"/>
  <c r="K29" i="15"/>
  <c r="J29" i="15"/>
  <c r="G29" i="15"/>
  <c r="H29" i="15"/>
  <c r="E29" i="15"/>
  <c r="D29" i="15"/>
  <c r="C29" i="15"/>
  <c r="F29" i="15"/>
  <c r="T25" i="15"/>
  <c r="N25" i="15"/>
  <c r="R25" i="15"/>
  <c r="M25" i="15"/>
  <c r="O25" i="15"/>
  <c r="P25" i="15"/>
  <c r="I25" i="15"/>
  <c r="J25" i="15"/>
  <c r="G25" i="15"/>
  <c r="F25" i="15"/>
  <c r="L25" i="15"/>
  <c r="D25" i="15"/>
  <c r="C25" i="15"/>
  <c r="H25" i="15"/>
  <c r="E25" i="15"/>
  <c r="K25" i="15"/>
  <c r="T21" i="15"/>
  <c r="N21" i="15"/>
  <c r="R21" i="15"/>
  <c r="M21" i="15"/>
  <c r="O21" i="15"/>
  <c r="P21" i="15"/>
  <c r="I21" i="15"/>
  <c r="L21" i="15"/>
  <c r="K21" i="15"/>
  <c r="J21" i="15"/>
  <c r="G21" i="15"/>
  <c r="H21" i="15"/>
  <c r="E21" i="15"/>
  <c r="D21" i="15"/>
  <c r="C21" i="15"/>
  <c r="F21" i="15"/>
  <c r="T17" i="15"/>
  <c r="N17" i="15"/>
  <c r="R17" i="15"/>
  <c r="M17" i="15"/>
  <c r="O17" i="15"/>
  <c r="P17" i="15"/>
  <c r="I17" i="15"/>
  <c r="J17" i="15"/>
  <c r="H17" i="15"/>
  <c r="G17" i="15"/>
  <c r="F17" i="15"/>
  <c r="D17" i="15"/>
  <c r="C17" i="15"/>
  <c r="L17" i="15"/>
  <c r="K17" i="15"/>
  <c r="E17" i="15"/>
  <c r="L9" i="15"/>
  <c r="T9" i="15"/>
  <c r="N9" i="15"/>
  <c r="R9" i="15"/>
  <c r="M9" i="15"/>
  <c r="O9" i="15"/>
  <c r="P9" i="15"/>
  <c r="I9" i="15"/>
  <c r="J9" i="15"/>
  <c r="H9" i="15"/>
  <c r="G9" i="15"/>
  <c r="F9" i="15"/>
  <c r="K9" i="15"/>
  <c r="D9" i="15"/>
  <c r="C9" i="15"/>
  <c r="E9" i="15"/>
  <c r="T83" i="15"/>
  <c r="O83" i="15"/>
  <c r="J83" i="15"/>
  <c r="L83" i="15"/>
  <c r="P83" i="15"/>
  <c r="K83" i="15"/>
  <c r="M83" i="15"/>
  <c r="N83" i="15"/>
  <c r="H83" i="15"/>
  <c r="F83" i="15"/>
  <c r="G83" i="15"/>
  <c r="E83" i="15"/>
  <c r="R83" i="15"/>
  <c r="I83" i="15"/>
  <c r="D83" i="15"/>
  <c r="T79" i="15"/>
  <c r="O79" i="15"/>
  <c r="J79" i="15"/>
  <c r="L79" i="15"/>
  <c r="P79" i="15"/>
  <c r="K79" i="15"/>
  <c r="M79" i="15"/>
  <c r="N79" i="15"/>
  <c r="H79" i="15"/>
  <c r="F79" i="15"/>
  <c r="I79" i="15"/>
  <c r="E79" i="15"/>
  <c r="R79" i="15"/>
  <c r="G79" i="15"/>
  <c r="D79" i="15"/>
  <c r="T75" i="15"/>
  <c r="O75" i="15"/>
  <c r="J75" i="15"/>
  <c r="L75" i="15"/>
  <c r="P75" i="15"/>
  <c r="K75" i="15"/>
  <c r="M75" i="15"/>
  <c r="N75" i="15"/>
  <c r="H75" i="15"/>
  <c r="F75" i="15"/>
  <c r="I75" i="15"/>
  <c r="G75" i="15"/>
  <c r="E75" i="15"/>
  <c r="R75" i="15"/>
  <c r="D75" i="15"/>
  <c r="T71" i="15"/>
  <c r="O71" i="15"/>
  <c r="J71" i="15"/>
  <c r="L71" i="15"/>
  <c r="P71" i="15"/>
  <c r="K71" i="15"/>
  <c r="M71" i="15"/>
  <c r="N71" i="15"/>
  <c r="H71" i="15"/>
  <c r="F71" i="15"/>
  <c r="E71" i="15"/>
  <c r="R71" i="15"/>
  <c r="G71" i="15"/>
  <c r="I71" i="15"/>
  <c r="D71" i="15"/>
  <c r="T67" i="15"/>
  <c r="O67" i="15"/>
  <c r="J67" i="15"/>
  <c r="L67" i="15"/>
  <c r="P67" i="15"/>
  <c r="K67" i="15"/>
  <c r="M67" i="15"/>
  <c r="N67" i="15"/>
  <c r="H67" i="15"/>
  <c r="F67" i="15"/>
  <c r="E67" i="15"/>
  <c r="G67" i="15"/>
  <c r="R67" i="15"/>
  <c r="I67" i="15"/>
  <c r="D67" i="15"/>
  <c r="T63" i="15"/>
  <c r="O63" i="15"/>
  <c r="J63" i="15"/>
  <c r="L63" i="15"/>
  <c r="P63" i="15"/>
  <c r="K63" i="15"/>
  <c r="M63" i="15"/>
  <c r="N63" i="15"/>
  <c r="H63" i="15"/>
  <c r="F63" i="15"/>
  <c r="E63" i="15"/>
  <c r="I63" i="15"/>
  <c r="R63" i="15"/>
  <c r="G63" i="15"/>
  <c r="D63" i="15"/>
  <c r="T59" i="15"/>
  <c r="O59" i="15"/>
  <c r="J59" i="15"/>
  <c r="L59" i="15"/>
  <c r="P59" i="15"/>
  <c r="K59" i="15"/>
  <c r="M59" i="15"/>
  <c r="N59" i="15"/>
  <c r="H59" i="15"/>
  <c r="F59" i="15"/>
  <c r="E59" i="15"/>
  <c r="I59" i="15"/>
  <c r="G59" i="15"/>
  <c r="R59" i="15"/>
  <c r="D59" i="15"/>
  <c r="T55" i="15"/>
  <c r="O55" i="15"/>
  <c r="J55" i="15"/>
  <c r="L55" i="15"/>
  <c r="P55" i="15"/>
  <c r="K55" i="15"/>
  <c r="M55" i="15"/>
  <c r="N55" i="15"/>
  <c r="I55" i="15"/>
  <c r="H55" i="15"/>
  <c r="F55" i="15"/>
  <c r="E55" i="15"/>
  <c r="R55" i="15"/>
  <c r="G55" i="15"/>
  <c r="D55" i="15"/>
  <c r="T51" i="15"/>
  <c r="O51" i="15"/>
  <c r="J51" i="15"/>
  <c r="L51" i="15"/>
  <c r="P51" i="15"/>
  <c r="K51" i="15"/>
  <c r="M51" i="15"/>
  <c r="N51" i="15"/>
  <c r="H51" i="15"/>
  <c r="F51" i="15"/>
  <c r="E51" i="15"/>
  <c r="G51" i="15"/>
  <c r="R51" i="15"/>
  <c r="I51" i="15"/>
  <c r="D51" i="15"/>
  <c r="T47" i="15"/>
  <c r="M47" i="15"/>
  <c r="Q47" i="15"/>
  <c r="N47" i="15"/>
  <c r="R47" i="15"/>
  <c r="J47" i="15"/>
  <c r="L47" i="15"/>
  <c r="K47" i="15"/>
  <c r="I47" i="15"/>
  <c r="O47" i="15"/>
  <c r="H47" i="15"/>
  <c r="F47" i="15"/>
  <c r="E47" i="15"/>
  <c r="G47" i="15"/>
  <c r="P47" i="15"/>
  <c r="D47" i="15"/>
  <c r="T43" i="15"/>
  <c r="M43" i="15"/>
  <c r="N43" i="15"/>
  <c r="R43" i="15"/>
  <c r="J43" i="15"/>
  <c r="L43" i="15"/>
  <c r="K43" i="15"/>
  <c r="O43" i="15"/>
  <c r="H43" i="15"/>
  <c r="F43" i="15"/>
  <c r="E43" i="15"/>
  <c r="G43" i="15"/>
  <c r="P43" i="15"/>
  <c r="I43" i="15"/>
  <c r="D43" i="15"/>
  <c r="T39" i="15"/>
  <c r="M39" i="15"/>
  <c r="N39" i="15"/>
  <c r="R39" i="15"/>
  <c r="J39" i="15"/>
  <c r="L39" i="15"/>
  <c r="K39" i="15"/>
  <c r="I39" i="15"/>
  <c r="O39" i="15"/>
  <c r="H39" i="15"/>
  <c r="F39" i="15"/>
  <c r="E39" i="15"/>
  <c r="G39" i="15"/>
  <c r="P39" i="15"/>
  <c r="D39" i="15"/>
  <c r="T35" i="15"/>
  <c r="M35" i="15"/>
  <c r="Q35" i="15"/>
  <c r="N35" i="15"/>
  <c r="R35" i="15"/>
  <c r="J35" i="15"/>
  <c r="L35" i="15"/>
  <c r="K35" i="15"/>
  <c r="O35" i="15"/>
  <c r="H35" i="15"/>
  <c r="F35" i="15"/>
  <c r="E35" i="15"/>
  <c r="G35" i="15"/>
  <c r="P35" i="15"/>
  <c r="I35" i="15"/>
  <c r="D35" i="15"/>
  <c r="T31" i="15"/>
  <c r="N31" i="15"/>
  <c r="R31" i="15"/>
  <c r="M31" i="15"/>
  <c r="O31" i="15"/>
  <c r="J31" i="15"/>
  <c r="L31" i="15"/>
  <c r="K31" i="15"/>
  <c r="P31" i="15"/>
  <c r="Q31" i="15"/>
  <c r="I31" i="15"/>
  <c r="H31" i="15"/>
  <c r="F31" i="15"/>
  <c r="E31" i="15"/>
  <c r="G31" i="15"/>
  <c r="D31" i="15"/>
  <c r="T27" i="15"/>
  <c r="N27" i="15"/>
  <c r="R27" i="15"/>
  <c r="M27" i="15"/>
  <c r="O27" i="15"/>
  <c r="J27" i="15"/>
  <c r="L27" i="15"/>
  <c r="K27" i="15"/>
  <c r="P27" i="15"/>
  <c r="H27" i="15"/>
  <c r="F27" i="15"/>
  <c r="E27" i="15"/>
  <c r="I27" i="15"/>
  <c r="G27" i="15"/>
  <c r="D27" i="15"/>
  <c r="T23" i="15"/>
  <c r="N23" i="15"/>
  <c r="R23" i="15"/>
  <c r="M23" i="15"/>
  <c r="O23" i="15"/>
  <c r="J23" i="15"/>
  <c r="L23" i="15"/>
  <c r="K23" i="15"/>
  <c r="P23" i="15"/>
  <c r="I23" i="15"/>
  <c r="H23" i="15"/>
  <c r="F23" i="15"/>
  <c r="E23" i="15"/>
  <c r="G23" i="15"/>
  <c r="D23" i="15"/>
  <c r="T19" i="15"/>
  <c r="N19" i="15"/>
  <c r="R19" i="15"/>
  <c r="M19" i="15"/>
  <c r="O19" i="15"/>
  <c r="J19" i="15"/>
  <c r="L19" i="15"/>
  <c r="K19" i="15"/>
  <c r="P19" i="15"/>
  <c r="H19" i="15"/>
  <c r="F19" i="15"/>
  <c r="E19" i="15"/>
  <c r="G19" i="15"/>
  <c r="Q19" i="15"/>
  <c r="I19" i="15"/>
  <c r="D19" i="15"/>
  <c r="T15" i="15"/>
  <c r="N15" i="15"/>
  <c r="R15" i="15"/>
  <c r="M15" i="15"/>
  <c r="O15" i="15"/>
  <c r="J15" i="15"/>
  <c r="L15" i="15"/>
  <c r="K15" i="15"/>
  <c r="P15" i="15"/>
  <c r="Q15" i="15"/>
  <c r="I15" i="15"/>
  <c r="H15" i="15"/>
  <c r="F15" i="15"/>
  <c r="E15" i="15"/>
  <c r="G15" i="15"/>
  <c r="D15" i="15"/>
  <c r="T11" i="15"/>
  <c r="N11" i="15"/>
  <c r="R11" i="15"/>
  <c r="M11" i="15"/>
  <c r="O11" i="15"/>
  <c r="J11" i="15"/>
  <c r="L11" i="15"/>
  <c r="K11" i="15"/>
  <c r="P11" i="15"/>
  <c r="H11" i="15"/>
  <c r="F11" i="15"/>
  <c r="E11" i="15"/>
  <c r="Q11" i="15"/>
  <c r="G11" i="15"/>
  <c r="I11" i="15"/>
  <c r="D11" i="15"/>
  <c r="T7" i="15"/>
  <c r="L7" i="15"/>
  <c r="P7" i="15"/>
  <c r="N7" i="15"/>
  <c r="R7" i="15"/>
  <c r="M7" i="15"/>
  <c r="O7" i="15"/>
  <c r="Q7" i="15"/>
  <c r="J7" i="15"/>
  <c r="K7" i="15"/>
  <c r="I7" i="15"/>
  <c r="H7" i="15"/>
  <c r="F7" i="15"/>
  <c r="E7" i="15"/>
  <c r="G7" i="15"/>
  <c r="D7" i="15"/>
  <c r="T82" i="15"/>
  <c r="O82" i="15"/>
  <c r="K82" i="15"/>
  <c r="L82" i="15"/>
  <c r="P82" i="15"/>
  <c r="M82" i="15"/>
  <c r="N82" i="15"/>
  <c r="J82" i="15"/>
  <c r="H82" i="15"/>
  <c r="F82" i="15"/>
  <c r="Q82" i="15"/>
  <c r="I82" i="15"/>
  <c r="E82" i="15"/>
  <c r="R82" i="15"/>
  <c r="D82" i="15"/>
  <c r="C82" i="15"/>
  <c r="G82" i="15"/>
  <c r="O78" i="15"/>
  <c r="K78" i="15"/>
  <c r="T78" i="15"/>
  <c r="L78" i="15"/>
  <c r="P78" i="15"/>
  <c r="M78" i="15"/>
  <c r="N78" i="15"/>
  <c r="H78" i="15"/>
  <c r="F78" i="15"/>
  <c r="I78" i="15"/>
  <c r="J78" i="15"/>
  <c r="E78" i="15"/>
  <c r="R78" i="15"/>
  <c r="G78" i="15"/>
  <c r="D78" i="15"/>
  <c r="C78" i="15"/>
  <c r="T74" i="15"/>
  <c r="O74" i="15"/>
  <c r="K74" i="15"/>
  <c r="L74" i="15"/>
  <c r="P74" i="15"/>
  <c r="M74" i="15"/>
  <c r="N74" i="15"/>
  <c r="J74" i="15"/>
  <c r="H74" i="15"/>
  <c r="F74" i="15"/>
  <c r="Q74" i="15"/>
  <c r="I74" i="15"/>
  <c r="E74" i="15"/>
  <c r="R74" i="15"/>
  <c r="D74" i="15"/>
  <c r="C74" i="15"/>
  <c r="G74" i="15"/>
  <c r="O70" i="15"/>
  <c r="K70" i="15"/>
  <c r="L70" i="15"/>
  <c r="P70" i="15"/>
  <c r="M70" i="15"/>
  <c r="N70" i="15"/>
  <c r="H70" i="15"/>
  <c r="F70" i="15"/>
  <c r="E70" i="15"/>
  <c r="I70" i="15"/>
  <c r="T70" i="15"/>
  <c r="R70" i="15"/>
  <c r="G70" i="15"/>
  <c r="D70" i="15"/>
  <c r="C70" i="15"/>
  <c r="J70" i="15"/>
  <c r="T66" i="15"/>
  <c r="O66" i="15"/>
  <c r="K66" i="15"/>
  <c r="L66" i="15"/>
  <c r="P66" i="15"/>
  <c r="M66" i="15"/>
  <c r="N66" i="15"/>
  <c r="J66" i="15"/>
  <c r="H66" i="15"/>
  <c r="F66" i="15"/>
  <c r="E66" i="15"/>
  <c r="I66" i="15"/>
  <c r="R66" i="15"/>
  <c r="D66" i="15"/>
  <c r="C66" i="15"/>
  <c r="G66" i="15"/>
  <c r="O62" i="15"/>
  <c r="K62" i="15"/>
  <c r="T62" i="15"/>
  <c r="L62" i="15"/>
  <c r="P62" i="15"/>
  <c r="M62" i="15"/>
  <c r="N62" i="15"/>
  <c r="H62" i="15"/>
  <c r="F62" i="15"/>
  <c r="E62" i="15"/>
  <c r="I62" i="15"/>
  <c r="R62" i="15"/>
  <c r="G62" i="15"/>
  <c r="J62" i="15"/>
  <c r="D62" i="15"/>
  <c r="C62" i="15"/>
  <c r="T58" i="15"/>
  <c r="O58" i="15"/>
  <c r="K58" i="15"/>
  <c r="L58" i="15"/>
  <c r="P58" i="15"/>
  <c r="M58" i="15"/>
  <c r="N58" i="15"/>
  <c r="J58" i="15"/>
  <c r="H58" i="15"/>
  <c r="F58" i="15"/>
  <c r="E58" i="15"/>
  <c r="I58" i="15"/>
  <c r="R58" i="15"/>
  <c r="D58" i="15"/>
  <c r="C58" i="15"/>
  <c r="G58" i="15"/>
  <c r="O54" i="15"/>
  <c r="K54" i="15"/>
  <c r="L54" i="15"/>
  <c r="P54" i="15"/>
  <c r="M54" i="15"/>
  <c r="I54" i="15"/>
  <c r="T54" i="15"/>
  <c r="N54" i="15"/>
  <c r="H54" i="15"/>
  <c r="F54" i="15"/>
  <c r="E54" i="15"/>
  <c r="R54" i="15"/>
  <c r="J54" i="15"/>
  <c r="G54" i="15"/>
  <c r="D54" i="15"/>
  <c r="C54" i="15"/>
  <c r="T50" i="15"/>
  <c r="O50" i="15"/>
  <c r="K50" i="15"/>
  <c r="L50" i="15"/>
  <c r="P50" i="15"/>
  <c r="M50" i="15"/>
  <c r="N50" i="15"/>
  <c r="J50" i="15"/>
  <c r="H50" i="15"/>
  <c r="F50" i="15"/>
  <c r="E50" i="15"/>
  <c r="I50" i="15"/>
  <c r="R50" i="15"/>
  <c r="D50" i="15"/>
  <c r="C50" i="15"/>
  <c r="G50" i="15"/>
  <c r="M46" i="15"/>
  <c r="N46" i="15"/>
  <c r="R46" i="15"/>
  <c r="K46" i="15"/>
  <c r="T46" i="15"/>
  <c r="L46" i="15"/>
  <c r="O46" i="15"/>
  <c r="I46" i="15"/>
  <c r="P46" i="15"/>
  <c r="H46" i="15"/>
  <c r="F46" i="15"/>
  <c r="E46" i="15"/>
  <c r="J46" i="15"/>
  <c r="G46" i="15"/>
  <c r="D46" i="15"/>
  <c r="C46" i="15"/>
  <c r="M42" i="15"/>
  <c r="T42" i="15"/>
  <c r="N42" i="15"/>
  <c r="R42" i="15"/>
  <c r="K42" i="15"/>
  <c r="L42" i="15"/>
  <c r="O42" i="15"/>
  <c r="P42" i="15"/>
  <c r="J42" i="15"/>
  <c r="H42" i="15"/>
  <c r="F42" i="15"/>
  <c r="E42" i="15"/>
  <c r="I42" i="15"/>
  <c r="D42" i="15"/>
  <c r="C42" i="15"/>
  <c r="G42" i="15"/>
  <c r="M38" i="15"/>
  <c r="Q38" i="15"/>
  <c r="N38" i="15"/>
  <c r="R38" i="15"/>
  <c r="K38" i="15"/>
  <c r="L38" i="15"/>
  <c r="O38" i="15"/>
  <c r="I38" i="15"/>
  <c r="P38" i="15"/>
  <c r="H38" i="15"/>
  <c r="F38" i="15"/>
  <c r="E38" i="15"/>
  <c r="T38" i="15"/>
  <c r="G38" i="15"/>
  <c r="D38" i="15"/>
  <c r="C38" i="15"/>
  <c r="J38" i="15"/>
  <c r="N34" i="15"/>
  <c r="R34" i="15"/>
  <c r="P34" i="15"/>
  <c r="T34" i="15"/>
  <c r="L34" i="15"/>
  <c r="K34" i="15"/>
  <c r="M34" i="15"/>
  <c r="O34" i="15"/>
  <c r="J34" i="15"/>
  <c r="H34" i="15"/>
  <c r="F34" i="15"/>
  <c r="E34" i="15"/>
  <c r="I34" i="15"/>
  <c r="D34" i="15"/>
  <c r="C34" i="15"/>
  <c r="G34" i="15"/>
  <c r="N30" i="15"/>
  <c r="R30" i="15"/>
  <c r="P30" i="15"/>
  <c r="L30" i="15"/>
  <c r="K30" i="15"/>
  <c r="T30" i="15"/>
  <c r="I30" i="15"/>
  <c r="H30" i="15"/>
  <c r="F30" i="15"/>
  <c r="E30" i="15"/>
  <c r="M30" i="15"/>
  <c r="G30" i="15"/>
  <c r="J30" i="15"/>
  <c r="D30" i="15"/>
  <c r="C30" i="15"/>
  <c r="O30" i="15"/>
  <c r="N26" i="15"/>
  <c r="R26" i="15"/>
  <c r="P26" i="15"/>
  <c r="T26" i="15"/>
  <c r="L26" i="15"/>
  <c r="K26" i="15"/>
  <c r="M26" i="15"/>
  <c r="O26" i="15"/>
  <c r="J26" i="15"/>
  <c r="H26" i="15"/>
  <c r="F26" i="15"/>
  <c r="E26" i="15"/>
  <c r="I26" i="15"/>
  <c r="D26" i="15"/>
  <c r="C26" i="15"/>
  <c r="G26" i="15"/>
  <c r="N22" i="15"/>
  <c r="R22" i="15"/>
  <c r="P22" i="15"/>
  <c r="L22" i="15"/>
  <c r="K22" i="15"/>
  <c r="I22" i="15"/>
  <c r="T22" i="15"/>
  <c r="H22" i="15"/>
  <c r="F22" i="15"/>
  <c r="E22" i="15"/>
  <c r="M22" i="15"/>
  <c r="O22" i="15"/>
  <c r="J22" i="15"/>
  <c r="G22" i="15"/>
  <c r="D22" i="15"/>
  <c r="C22" i="15"/>
  <c r="N18" i="15"/>
  <c r="R18" i="15"/>
  <c r="P18" i="15"/>
  <c r="T18" i="15"/>
  <c r="L18" i="15"/>
  <c r="K18" i="15"/>
  <c r="M18" i="15"/>
  <c r="O18" i="15"/>
  <c r="J18" i="15"/>
  <c r="H18" i="15"/>
  <c r="F18" i="15"/>
  <c r="E18" i="15"/>
  <c r="I18" i="15"/>
  <c r="D18" i="15"/>
  <c r="C18" i="15"/>
  <c r="G18" i="15"/>
  <c r="N14" i="15"/>
  <c r="R14" i="15"/>
  <c r="P14" i="15"/>
  <c r="L14" i="15"/>
  <c r="K14" i="15"/>
  <c r="T14" i="15"/>
  <c r="I14" i="15"/>
  <c r="H14" i="15"/>
  <c r="F14" i="15"/>
  <c r="E14" i="15"/>
  <c r="M14" i="15"/>
  <c r="J14" i="15"/>
  <c r="O14" i="15"/>
  <c r="G14" i="15"/>
  <c r="D14" i="15"/>
  <c r="C14" i="15"/>
  <c r="N10" i="15"/>
  <c r="R10" i="15"/>
  <c r="P10" i="15"/>
  <c r="T10" i="15"/>
  <c r="L10" i="15"/>
  <c r="K10" i="15"/>
  <c r="M10" i="15"/>
  <c r="O10" i="15"/>
  <c r="J10" i="15"/>
  <c r="H10" i="15"/>
  <c r="F10" i="15"/>
  <c r="E10" i="15"/>
  <c r="I10" i="15"/>
  <c r="D10" i="15"/>
  <c r="C10" i="15"/>
  <c r="G10" i="15"/>
  <c r="C83" i="15"/>
  <c r="C67" i="15"/>
  <c r="C51" i="15"/>
  <c r="C35" i="15"/>
  <c r="C19" i="15"/>
  <c r="J6" i="15"/>
  <c r="T3" i="15"/>
  <c r="L3" i="15"/>
  <c r="P3" i="15"/>
  <c r="N3" i="15"/>
  <c r="R3" i="15"/>
  <c r="M3" i="15"/>
  <c r="O3" i="15"/>
  <c r="Q3" i="15"/>
  <c r="J3" i="15"/>
  <c r="K3" i="15"/>
  <c r="H3" i="15"/>
  <c r="F3" i="15"/>
  <c r="E3" i="15"/>
  <c r="C6" i="15"/>
  <c r="F5" i="15"/>
  <c r="L6" i="15"/>
  <c r="P6" i="15"/>
  <c r="N6" i="15"/>
  <c r="R6" i="15"/>
  <c r="T6" i="15"/>
  <c r="M6" i="15"/>
  <c r="O6" i="15"/>
  <c r="K6" i="15"/>
  <c r="I6" i="15"/>
  <c r="H6" i="15"/>
  <c r="F6" i="15"/>
  <c r="E6" i="15"/>
  <c r="C5" i="15"/>
  <c r="G6" i="15"/>
  <c r="I3" i="15"/>
  <c r="L5" i="15"/>
  <c r="P5" i="15"/>
  <c r="T5" i="15"/>
  <c r="N5" i="15"/>
  <c r="R5" i="15"/>
  <c r="M5" i="15"/>
  <c r="O5" i="15"/>
  <c r="I5" i="15"/>
  <c r="H5" i="15"/>
  <c r="K5" i="15"/>
  <c r="J5" i="15"/>
  <c r="G5" i="15"/>
  <c r="E5" i="15"/>
  <c r="G3" i="15"/>
  <c r="E94" i="7"/>
  <c r="E95" i="7" s="1"/>
  <c r="J94" i="7"/>
  <c r="J95" i="7" s="1"/>
  <c r="E96" i="7"/>
  <c r="H94" i="7"/>
  <c r="H95" i="7" s="1"/>
  <c r="E92" i="7"/>
  <c r="I94" i="7"/>
  <c r="J92" i="7"/>
  <c r="I91" i="7"/>
  <c r="I92" i="7" s="1"/>
  <c r="G91" i="7"/>
  <c r="G92" i="7" s="1"/>
  <c r="F94" i="7"/>
  <c r="F95" i="7" s="1"/>
  <c r="K86" i="7"/>
  <c r="M86" i="7" s="1"/>
  <c r="Q84" i="15" s="1"/>
  <c r="K85" i="7"/>
  <c r="M85" i="7" s="1"/>
  <c r="Q83" i="15" s="1"/>
  <c r="K84" i="7"/>
  <c r="M84" i="7" s="1"/>
  <c r="K83" i="7"/>
  <c r="M83" i="7" s="1"/>
  <c r="Q81" i="15" s="1"/>
  <c r="K82" i="7"/>
  <c r="M82" i="7" s="1"/>
  <c r="Q80" i="15" s="1"/>
  <c r="K80" i="7"/>
  <c r="M80" i="7" s="1"/>
  <c r="Q78" i="15" s="1"/>
  <c r="K79" i="7"/>
  <c r="M79" i="7" s="1"/>
  <c r="K78" i="7"/>
  <c r="M78" i="7" s="1"/>
  <c r="Q76" i="15" s="1"/>
  <c r="K77" i="7"/>
  <c r="M77" i="7" s="1"/>
  <c r="Q75" i="15" s="1"/>
  <c r="K76" i="7"/>
  <c r="M76" i="7" s="1"/>
  <c r="K75" i="7"/>
  <c r="M75" i="7" s="1"/>
  <c r="Q73" i="15" s="1"/>
  <c r="K74" i="7"/>
  <c r="M74" i="7" s="1"/>
  <c r="Q72" i="15" s="1"/>
  <c r="K73" i="7"/>
  <c r="M73" i="7" s="1"/>
  <c r="Q71" i="15" s="1"/>
  <c r="K72" i="7"/>
  <c r="M72" i="7" s="1"/>
  <c r="Q70" i="15" s="1"/>
  <c r="K71" i="7"/>
  <c r="M71" i="7" s="1"/>
  <c r="Q69" i="15" s="1"/>
  <c r="K70" i="7"/>
  <c r="M70" i="7" s="1"/>
  <c r="Q68" i="15" s="1"/>
  <c r="K69" i="7"/>
  <c r="M69" i="7" s="1"/>
  <c r="Q67" i="15" s="1"/>
  <c r="K68" i="7"/>
  <c r="M68" i="7" s="1"/>
  <c r="Q66" i="15" s="1"/>
  <c r="K67" i="7"/>
  <c r="M67" i="7" s="1"/>
  <c r="K66" i="7"/>
  <c r="M66" i="7" s="1"/>
  <c r="Q64" i="15" s="1"/>
  <c r="K65" i="7"/>
  <c r="M65" i="7" s="1"/>
  <c r="Q63" i="15" s="1"/>
  <c r="K64" i="7"/>
  <c r="M64" i="7" s="1"/>
  <c r="Q62" i="15" s="1"/>
  <c r="K63" i="7"/>
  <c r="M63" i="7" s="1"/>
  <c r="K62" i="7"/>
  <c r="M62" i="7" s="1"/>
  <c r="Q60" i="15" s="1"/>
  <c r="K61" i="7"/>
  <c r="M61" i="7" s="1"/>
  <c r="Q59" i="15" s="1"/>
  <c r="K60" i="7"/>
  <c r="M60" i="7" s="1"/>
  <c r="Q58" i="15" s="1"/>
  <c r="K59" i="7"/>
  <c r="M59" i="7" s="1"/>
  <c r="Q57" i="15" s="1"/>
  <c r="K57" i="7"/>
  <c r="M57" i="7" s="1"/>
  <c r="Q55" i="15" s="1"/>
  <c r="K56" i="7"/>
  <c r="M56" i="7" s="1"/>
  <c r="Q54" i="15" s="1"/>
  <c r="K55" i="7"/>
  <c r="M55" i="7" s="1"/>
  <c r="Q53" i="15" s="1"/>
  <c r="K54" i="7"/>
  <c r="M54" i="7" s="1"/>
  <c r="Q52" i="15" s="1"/>
  <c r="K53" i="7"/>
  <c r="M53" i="7" s="1"/>
  <c r="Q51" i="15" s="1"/>
  <c r="K52" i="7"/>
  <c r="M52" i="7" s="1"/>
  <c r="Q50" i="15" s="1"/>
  <c r="K51" i="7"/>
  <c r="M51" i="7" s="1"/>
  <c r="Q49" i="15" s="1"/>
  <c r="K50" i="7"/>
  <c r="M50" i="7" s="1"/>
  <c r="K49" i="7"/>
  <c r="M49" i="7" s="1"/>
  <c r="K48" i="7"/>
  <c r="M48" i="7" s="1"/>
  <c r="Q46" i="15" s="1"/>
  <c r="K47" i="7"/>
  <c r="M47" i="7" s="1"/>
  <c r="Q45" i="15" s="1"/>
  <c r="K46" i="7"/>
  <c r="M46" i="7" s="1"/>
  <c r="Q44" i="15" s="1"/>
  <c r="K44" i="7"/>
  <c r="M44" i="7" s="1"/>
  <c r="Q42" i="15" s="1"/>
  <c r="K43" i="7"/>
  <c r="M43" i="7" s="1"/>
  <c r="Q41" i="15" s="1"/>
  <c r="K42" i="7"/>
  <c r="M42" i="7" s="1"/>
  <c r="K41" i="7"/>
  <c r="M41" i="7" s="1"/>
  <c r="Q39" i="15" s="1"/>
  <c r="K40" i="7"/>
  <c r="M40" i="7" s="1"/>
  <c r="K39" i="7"/>
  <c r="M39" i="7" s="1"/>
  <c r="Q37" i="15" s="1"/>
  <c r="K38" i="7"/>
  <c r="M38" i="7" s="1"/>
  <c r="Q36" i="15" s="1"/>
  <c r="K37" i="7"/>
  <c r="M37" i="7" s="1"/>
  <c r="K36" i="7"/>
  <c r="M36" i="7" s="1"/>
  <c r="Q34" i="15" s="1"/>
  <c r="K35" i="7"/>
  <c r="M35" i="7" s="1"/>
  <c r="Q33" i="15" s="1"/>
  <c r="K34" i="7"/>
  <c r="M34" i="7" s="1"/>
  <c r="Q32" i="15" s="1"/>
  <c r="K33" i="7"/>
  <c r="M33" i="7" s="1"/>
  <c r="K32" i="7"/>
  <c r="M32" i="7" s="1"/>
  <c r="Q30" i="15" s="1"/>
  <c r="K31" i="7"/>
  <c r="M31" i="7" s="1"/>
  <c r="Q29" i="15" s="1"/>
  <c r="K30" i="7"/>
  <c r="M30" i="7" s="1"/>
  <c r="K29" i="7"/>
  <c r="M29" i="7" s="1"/>
  <c r="Q27" i="15" s="1"/>
  <c r="K28" i="7"/>
  <c r="M28" i="7" s="1"/>
  <c r="Q26" i="15" s="1"/>
  <c r="K27" i="7"/>
  <c r="M27" i="7" s="1"/>
  <c r="Q25" i="15" s="1"/>
  <c r="K26" i="7"/>
  <c r="M26" i="7" s="1"/>
  <c r="Q24" i="15" s="1"/>
  <c r="K25" i="7"/>
  <c r="M25" i="7" s="1"/>
  <c r="Q23" i="15" s="1"/>
  <c r="K24" i="7"/>
  <c r="M24" i="7" s="1"/>
  <c r="Q22" i="15" s="1"/>
  <c r="K23" i="7"/>
  <c r="M23" i="7" s="1"/>
  <c r="Q21" i="15" s="1"/>
  <c r="K22" i="7"/>
  <c r="M22" i="7" s="1"/>
  <c r="K21" i="7"/>
  <c r="M21" i="7" s="1"/>
  <c r="K20" i="7"/>
  <c r="M20" i="7" s="1"/>
  <c r="Q18" i="15" s="1"/>
  <c r="K19" i="7"/>
  <c r="M19" i="7" s="1"/>
  <c r="Q17" i="15" s="1"/>
  <c r="K18" i="7"/>
  <c r="M18" i="7" s="1"/>
  <c r="Q16" i="15" s="1"/>
  <c r="K17" i="7"/>
  <c r="M17" i="7" s="1"/>
  <c r="K16" i="7"/>
  <c r="M16" i="7" s="1"/>
  <c r="Q14" i="15" s="1"/>
  <c r="K15" i="7"/>
  <c r="M15" i="7" s="1"/>
  <c r="Q13" i="15" s="1"/>
  <c r="K14" i="7"/>
  <c r="M14" i="7" s="1"/>
  <c r="K13" i="7"/>
  <c r="M13" i="7" s="1"/>
  <c r="K11" i="7"/>
  <c r="M11" i="7" s="1"/>
  <c r="Q9" i="15" s="1"/>
  <c r="K10" i="7"/>
  <c r="M10" i="7" s="1"/>
  <c r="Q8" i="15" s="1"/>
  <c r="K9" i="7"/>
  <c r="M9" i="7" s="1"/>
  <c r="K8" i="7"/>
  <c r="M8" i="7" s="1"/>
  <c r="Q6" i="15" s="1"/>
  <c r="K7" i="7"/>
  <c r="M7" i="7" s="1"/>
  <c r="Q5" i="15" s="1"/>
  <c r="K6" i="7"/>
  <c r="M6" i="7" s="1"/>
  <c r="Q4" i="15" s="1"/>
  <c r="K5" i="7"/>
  <c r="M5" i="7" s="1"/>
  <c r="K4" i="7"/>
  <c r="K81" i="7"/>
  <c r="M81" i="7" s="1"/>
  <c r="Q79" i="15" s="1"/>
  <c r="K58" i="7"/>
  <c r="M58" i="7" s="1"/>
  <c r="Q56" i="15" s="1"/>
  <c r="K45" i="7"/>
  <c r="M45" i="7" s="1"/>
  <c r="Q43" i="15" s="1"/>
  <c r="K12" i="7"/>
  <c r="M12" i="7" s="1"/>
  <c r="Q10" i="15" s="1"/>
  <c r="I95" i="7" l="1"/>
  <c r="G95" i="7"/>
  <c r="M4" i="7"/>
  <c r="K87" i="7"/>
  <c r="K88" i="7" s="1"/>
  <c r="O43" i="7"/>
  <c r="S41" i="15" s="1"/>
  <c r="O13" i="7"/>
  <c r="S11" i="15" s="1"/>
  <c r="O81" i="7"/>
  <c r="S79" i="15" s="1"/>
  <c r="O39" i="7"/>
  <c r="S37" i="15" s="1"/>
  <c r="O19" i="7"/>
  <c r="S17" i="15" s="1"/>
  <c r="O38" i="7"/>
  <c r="S36" i="15" s="1"/>
  <c r="O66" i="7"/>
  <c r="S64" i="15" s="1"/>
  <c r="O48" i="7"/>
  <c r="S46" i="15" s="1"/>
  <c r="O5" i="7"/>
  <c r="S3" i="15" s="1"/>
  <c r="O45" i="7"/>
  <c r="S43" i="15" s="1"/>
  <c r="O83" i="7"/>
  <c r="S81" i="15" s="1"/>
  <c r="O68" i="7" l="1"/>
  <c r="S66" i="15" s="1"/>
  <c r="Q2" i="15"/>
  <c r="O44" i="7"/>
  <c r="S42" i="15" s="1"/>
  <c r="O63" i="7"/>
  <c r="S61" i="15" s="1"/>
  <c r="O67" i="7"/>
  <c r="S65" i="15" s="1"/>
  <c r="O86" i="7"/>
  <c r="S84" i="15" s="1"/>
  <c r="O14" i="7"/>
  <c r="S12" i="15" s="1"/>
  <c r="O11" i="7"/>
  <c r="S9" i="15" s="1"/>
  <c r="O75" i="7"/>
  <c r="S73" i="15" s="1"/>
  <c r="O56" i="7"/>
  <c r="S54" i="15" s="1"/>
  <c r="O29" i="7"/>
  <c r="S27" i="15" s="1"/>
  <c r="O77" i="7"/>
  <c r="S75" i="15" s="1"/>
  <c r="O58" i="7"/>
  <c r="S56" i="15" s="1"/>
  <c r="O10" i="7"/>
  <c r="S8" i="15" s="1"/>
  <c r="O33" i="7"/>
  <c r="S31" i="15" s="1"/>
  <c r="O84" i="7"/>
  <c r="S82" i="15" s="1"/>
  <c r="O36" i="7"/>
  <c r="S34" i="15" s="1"/>
  <c r="O24" i="7"/>
  <c r="S22" i="15" s="1"/>
  <c r="O73" i="7"/>
  <c r="S71" i="15" s="1"/>
  <c r="O21" i="7"/>
  <c r="S19" i="15" s="1"/>
  <c r="O18" i="7"/>
  <c r="S16" i="15" s="1"/>
  <c r="O80" i="7"/>
  <c r="S78" i="15" s="1"/>
  <c r="O69" i="7"/>
  <c r="S67" i="15" s="1"/>
  <c r="O79" i="7"/>
  <c r="S77" i="15" s="1"/>
  <c r="O47" i="7"/>
  <c r="S45" i="15" s="1"/>
  <c r="O27" i="7"/>
  <c r="S25" i="15" s="1"/>
  <c r="O23" i="7"/>
  <c r="S21" i="15" s="1"/>
  <c r="O78" i="7"/>
  <c r="S76" i="15" s="1"/>
  <c r="O31" i="7"/>
  <c r="S29" i="15" s="1"/>
  <c r="O37" i="7"/>
  <c r="S35" i="15" s="1"/>
  <c r="O76" i="7"/>
  <c r="S74" i="15" s="1"/>
  <c r="O55" i="7"/>
  <c r="S53" i="15" s="1"/>
  <c r="O9" i="7"/>
  <c r="S7" i="15" s="1"/>
  <c r="O71" i="7"/>
  <c r="S69" i="15" s="1"/>
  <c r="O65" i="7"/>
  <c r="S63" i="15" s="1"/>
  <c r="O25" i="7"/>
  <c r="S23" i="15" s="1"/>
  <c r="O51" i="7"/>
  <c r="S49" i="15" s="1"/>
  <c r="O30" i="7"/>
  <c r="S28" i="15" s="1"/>
  <c r="O7" i="7"/>
  <c r="S5" i="15" s="1"/>
  <c r="O34" i="7"/>
  <c r="S32" i="15" s="1"/>
  <c r="O35" i="7"/>
  <c r="S33" i="15" s="1"/>
  <c r="O32" i="7"/>
  <c r="S30" i="15" s="1"/>
  <c r="O41" i="7"/>
  <c r="S39" i="15" s="1"/>
  <c r="O22" i="7"/>
  <c r="S20" i="15" s="1"/>
  <c r="O6" i="7"/>
  <c r="S4" i="15" s="1"/>
  <c r="O17" i="7"/>
  <c r="S15" i="15" s="1"/>
  <c r="O28" i="7"/>
  <c r="S26" i="15" s="1"/>
  <c r="O40" i="7"/>
  <c r="S38" i="15" s="1"/>
  <c r="O82" i="7"/>
  <c r="S80" i="15" s="1"/>
  <c r="O60" i="7"/>
  <c r="S58" i="15" s="1"/>
  <c r="O74" i="7"/>
  <c r="S72" i="15" s="1"/>
  <c r="O85" i="7"/>
  <c r="S83" i="15" s="1"/>
  <c r="O15" i="7"/>
  <c r="S13" i="15" s="1"/>
  <c r="O46" i="7"/>
  <c r="S44" i="15" s="1"/>
  <c r="O16" i="7"/>
  <c r="S14" i="15" s="1"/>
  <c r="O64" i="7"/>
  <c r="S62" i="15" s="1"/>
  <c r="O12" i="7"/>
  <c r="S10" i="15" s="1"/>
  <c r="O50" i="7"/>
  <c r="S48" i="15" s="1"/>
  <c r="O70" i="7"/>
  <c r="S68" i="15" s="1"/>
  <c r="O72" i="7"/>
  <c r="S70" i="15" s="1"/>
  <c r="O61" i="7"/>
  <c r="S59" i="15" s="1"/>
  <c r="O57" i="7"/>
  <c r="S55" i="15" s="1"/>
  <c r="O20" i="7"/>
  <c r="S18" i="15" s="1"/>
  <c r="O4" i="7"/>
  <c r="S2" i="15" s="1"/>
  <c r="O54" i="7"/>
  <c r="S52" i="15" s="1"/>
  <c r="O62" i="7"/>
  <c r="S60" i="15" s="1"/>
  <c r="O26" i="7"/>
  <c r="S24" i="15" s="1"/>
  <c r="O42" i="7"/>
  <c r="S40" i="15" s="1"/>
  <c r="O49" i="7"/>
  <c r="S47" i="15" s="1"/>
  <c r="O52" i="7"/>
  <c r="S50" i="15" s="1"/>
  <c r="O8" i="7"/>
  <c r="S6" i="15" s="1"/>
  <c r="O59" i="7"/>
  <c r="S57" i="15" s="1"/>
  <c r="O53" i="7"/>
  <c r="S51" i="1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64046 (3)111" type="6" refreshedVersion="3" background="1" saveData="1">
    <textPr codePage="437" sourceFile="C:\Users\baghp\Downloads\64046 (3).TXT" delimited="0">
      <textFields count="19">
        <textField/>
        <textField position="10"/>
        <textField position="12"/>
        <textField position="29"/>
        <textField position="68"/>
        <textField position="70"/>
        <textField position="74"/>
        <textField position="78"/>
        <textField position="82"/>
        <textField position="85"/>
        <textField position="89"/>
        <textField position="91"/>
        <textField position="95"/>
        <textField position="99"/>
        <textField position="102"/>
        <textField position="105"/>
        <textField position="109"/>
        <textField position="112"/>
        <textField position="127"/>
      </textFields>
    </textPr>
  </connection>
  <connection id="2" xr16:uid="{2F50F4AD-8DE3-4FC7-A91C-D2D43A79804D}" name="64046 (3)11111" type="6" refreshedVersion="3" background="1" saveData="1">
    <textPr codePage="437" sourceFile="C:\Users\baghp\Downloads\64046 (3).TXT" delimited="0">
      <textFields count="19">
        <textField/>
        <textField position="10"/>
        <textField position="12"/>
        <textField position="29"/>
        <textField position="68"/>
        <textField position="70"/>
        <textField position="74"/>
        <textField position="78"/>
        <textField position="82"/>
        <textField position="85"/>
        <textField position="89"/>
        <textField position="91"/>
        <textField position="95"/>
        <textField position="99"/>
        <textField position="102"/>
        <textField position="105"/>
        <textField position="109"/>
        <textField position="112"/>
        <textField position="127"/>
      </textFields>
    </textPr>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<sst xmlns="http://schemas.openxmlformats.org/spreadsheetml/2006/main" count="1964" uniqueCount="536">
  <si>
    <t>RESULT</t>
  </si>
  <si>
    <t>COMP</t>
  </si>
  <si>
    <t>F</t>
  </si>
  <si>
    <t>AAYUSHI</t>
  </si>
  <si>
    <t>PASS</t>
  </si>
  <si>
    <t>ALKA YADAV</t>
  </si>
  <si>
    <t>AVANTIKA</t>
  </si>
  <si>
    <t>DEEPALI</t>
  </si>
  <si>
    <t>HINA</t>
  </si>
  <si>
    <t>NAINCY TOMAR</t>
  </si>
  <si>
    <t>SHALU</t>
  </si>
  <si>
    <t>SIMRAN</t>
  </si>
  <si>
    <t>VANSHIKA</t>
  </si>
  <si>
    <t>M</t>
  </si>
  <si>
    <t>ARYAN MALIK</t>
  </si>
  <si>
    <t>ASJAD KHAN</t>
  </si>
  <si>
    <t>ASHISH DIXIT</t>
  </si>
  <si>
    <t>BADAL</t>
  </si>
  <si>
    <t>BHARAT</t>
  </si>
  <si>
    <t>CHIRAG</t>
  </si>
  <si>
    <t>DEEPANSHU PANWAR</t>
  </si>
  <si>
    <t>GAURAV</t>
  </si>
  <si>
    <t>HARSH DEV</t>
  </si>
  <si>
    <t>HARDIK</t>
  </si>
  <si>
    <t>HARSHIT MAAN</t>
  </si>
  <si>
    <t>MAYANK</t>
  </si>
  <si>
    <t>MANISH KUMAR</t>
  </si>
  <si>
    <t>NISHU</t>
  </si>
  <si>
    <t>PRIYANSHU DEVASH</t>
  </si>
  <si>
    <t>PIYUSH SHARMA</t>
  </si>
  <si>
    <t>PRINCE MALIK</t>
  </si>
  <si>
    <t>SUMIT GEENWAL</t>
  </si>
  <si>
    <t>SAKSHAM</t>
  </si>
  <si>
    <t>SHIVAM KUMAR</t>
  </si>
  <si>
    <t>SATYAM SHARMA</t>
  </si>
  <si>
    <t>UDIT KUMAR</t>
  </si>
  <si>
    <t>KHUSHI</t>
  </si>
  <si>
    <t>JEEVIKA BHATI</t>
  </si>
  <si>
    <t>SAKSHI</t>
  </si>
  <si>
    <t>DISHA MALIK</t>
  </si>
  <si>
    <t>RITESH KUMAR</t>
  </si>
  <si>
    <t>SOHIT KASHYAP</t>
  </si>
  <si>
    <t>VEER PRATAP SING</t>
  </si>
  <si>
    <t>SHUBHAM KUMAR BH</t>
  </si>
  <si>
    <t>AAYUSHI UJJWAL</t>
  </si>
  <si>
    <t>ARSHI</t>
  </si>
  <si>
    <t>AVNIKA</t>
  </si>
  <si>
    <t>HIMANI DAGAR</t>
  </si>
  <si>
    <t>KASHISH</t>
  </si>
  <si>
    <t>NIDHI PANWAR</t>
  </si>
  <si>
    <t>PRAGYA</t>
  </si>
  <si>
    <t>RIYA PANWAR</t>
  </si>
  <si>
    <t>SAKSHI KUMARI</t>
  </si>
  <si>
    <t>SAPNA GOLA</t>
  </si>
  <si>
    <t>SHAGUN</t>
  </si>
  <si>
    <t>SIYA</t>
  </si>
  <si>
    <t>TANVI PANWAR</t>
  </si>
  <si>
    <t>VANI CHANGVAL</t>
  </si>
  <si>
    <t>AARAV JAYANT</t>
  </si>
  <si>
    <t>ADARSH KUMAR</t>
  </si>
  <si>
    <t>ANSH KAUSHIK</t>
  </si>
  <si>
    <t>ASHU</t>
  </si>
  <si>
    <t>ATUL</t>
  </si>
  <si>
    <t>DEEPAK KUMAR</t>
  </si>
  <si>
    <t>DEEPANSHU SAGAR</t>
  </si>
  <si>
    <t>GHANSHYAM BANSAL</t>
  </si>
  <si>
    <t>KAPIL BANSAL</t>
  </si>
  <si>
    <t>KARTIK SHARMA</t>
  </si>
  <si>
    <t>KARTIK</t>
  </si>
  <si>
    <t>LOMESH</t>
  </si>
  <si>
    <t>MANISH</t>
  </si>
  <si>
    <t>MANNY TOMAR</t>
  </si>
  <si>
    <t>NIKHIL</t>
  </si>
  <si>
    <t>NIKHIL KUMAR</t>
  </si>
  <si>
    <t>RADHEYSHYAM TYAG</t>
  </si>
  <si>
    <t>RUDRA GALVA</t>
  </si>
  <si>
    <t>RUDRA PRATAP SIN</t>
  </si>
  <si>
    <t>SAMEER KHAN</t>
  </si>
  <si>
    <t>SAVEJ</t>
  </si>
  <si>
    <t>SUNNY</t>
  </si>
  <si>
    <t>SURAJ</t>
  </si>
  <si>
    <t>TANISHQ SALONIA</t>
  </si>
  <si>
    <t>VEDANT KUMAR SIN</t>
  </si>
  <si>
    <t>VINAY</t>
  </si>
  <si>
    <t>VIPUL RANA</t>
  </si>
  <si>
    <t>ROLL NO.</t>
  </si>
  <si>
    <t>NAME OF STUDENT</t>
  </si>
  <si>
    <t>ENGLISH
(184)</t>
  </si>
  <si>
    <t>HINDI
(002)</t>
  </si>
  <si>
    <t>MATHS STD.
(041)</t>
  </si>
  <si>
    <t>SCIENCE
(086)</t>
  </si>
  <si>
    <t>S.ST
(087)</t>
  </si>
  <si>
    <t>IT
(402)</t>
  </si>
  <si>
    <t>MAX TOTAL MARKS</t>
  </si>
  <si>
    <t>TOTAL MARKS OBTAINED</t>
  </si>
  <si>
    <t>%</t>
  </si>
  <si>
    <t>SUBJECT TOTAL</t>
  </si>
  <si>
    <t>SUBJECT AVERAGE</t>
  </si>
  <si>
    <t xml:space="preserve"> </t>
  </si>
  <si>
    <t>PASS %</t>
  </si>
  <si>
    <t>CLASS AVG</t>
  </si>
  <si>
    <t>RANK</t>
  </si>
  <si>
    <t>S. NO.</t>
  </si>
  <si>
    <t>Below 33%</t>
  </si>
  <si>
    <t>33-59.99%</t>
  </si>
  <si>
    <t>60-74.99%</t>
  </si>
  <si>
    <t>75-89.99%</t>
  </si>
  <si>
    <t>90% &amp; Above</t>
  </si>
  <si>
    <t>95% &amp; Above</t>
  </si>
  <si>
    <t>REGISTERED</t>
  </si>
  <si>
    <t>APPEARED</t>
  </si>
  <si>
    <t>ABSENT</t>
  </si>
  <si>
    <t>PASSED</t>
  </si>
  <si>
    <t>ESSENTIAL REPEAT</t>
  </si>
  <si>
    <t>CBSE I/C</t>
  </si>
  <si>
    <t>PRINCIPAL</t>
  </si>
  <si>
    <t>JNV BAGHPAT (U.P.)</t>
  </si>
  <si>
    <t>CBSE CLASS X 2022-23 RESULT ANALYSIS</t>
  </si>
  <si>
    <t>GEN
DER</t>
  </si>
  <si>
    <t>FATHER'S NAME</t>
  </si>
  <si>
    <t>SUBJECTS OPTED</t>
  </si>
  <si>
    <t>SATYAVEER SINGH</t>
  </si>
  <si>
    <t>ARVIND KUMAR SHARMA</t>
  </si>
  <si>
    <t>SUNIL KUMAR</t>
  </si>
  <si>
    <t>RAJU YADAV</t>
  </si>
  <si>
    <t>KULDEEP KUMAR</t>
  </si>
  <si>
    <t>SANJEEV KUMAR</t>
  </si>
  <si>
    <t>SATYANARAYAN SHARMA</t>
  </si>
  <si>
    <t>AJENDRA KUMAR</t>
  </si>
  <si>
    <t>AMARPAL MAAN</t>
  </si>
  <si>
    <t>DHEERENDRA SINGH BANSAL</t>
  </si>
  <si>
    <t>RAJKUMAR</t>
  </si>
  <si>
    <t>HARINDRA BHATI</t>
  </si>
  <si>
    <t>BHUSHAN SINGH</t>
  </si>
  <si>
    <t>VINOD TYAGI</t>
  </si>
  <si>
    <t>JAIPAL</t>
  </si>
  <si>
    <t>SUNIL KUMAR DIXIT</t>
  </si>
  <si>
    <t>PCB</t>
  </si>
  <si>
    <t>NARENDRA SINGH</t>
  </si>
  <si>
    <t>RAMBEER</t>
  </si>
  <si>
    <t>MANVEER</t>
  </si>
  <si>
    <t>SALIM</t>
  </si>
  <si>
    <t>SATISH KUMAR</t>
  </si>
  <si>
    <t>VASID</t>
  </si>
  <si>
    <t>TEJPAL</t>
  </si>
  <si>
    <t>PRADEEP KUMAR</t>
  </si>
  <si>
    <t>UPENDRA DHAMA</t>
  </si>
  <si>
    <t>DINESH KUMAR</t>
  </si>
  <si>
    <t>SUSHIL PANWAR</t>
  </si>
  <si>
    <t>SANJEEV PANWAR</t>
  </si>
  <si>
    <t>DEVENDRA KUMAR</t>
  </si>
  <si>
    <t>CHAMAN LAL</t>
  </si>
  <si>
    <t>DHARMENDAR</t>
  </si>
  <si>
    <t>ASHOK KUMAR</t>
  </si>
  <si>
    <t>ANIL GOLA</t>
  </si>
  <si>
    <t>KIRANPAL SINGH</t>
  </si>
  <si>
    <t>TRILOK CHAND</t>
  </si>
  <si>
    <t>RADHEYSHYAM TYAGI</t>
  </si>
  <si>
    <t>RAJESHWAR TYAGI</t>
  </si>
  <si>
    <t>VEDANT KUMAR SINGH</t>
  </si>
  <si>
    <t>HORAM SINGH</t>
  </si>
  <si>
    <t>PUSHPENDRA SINGH</t>
  </si>
  <si>
    <t>OMPAL SINGH</t>
  </si>
  <si>
    <t>BHUPENDRA KUMAR</t>
  </si>
  <si>
    <t>OMPRAKASH YADAV</t>
  </si>
  <si>
    <t>NOOR HASAN</t>
  </si>
  <si>
    <t>MANOJ KUMAR</t>
  </si>
  <si>
    <t>RAHISHU</t>
  </si>
  <si>
    <t>SURESH CHANDRA</t>
  </si>
  <si>
    <t>SONU SINGH</t>
  </si>
  <si>
    <t>AJEET SINGH</t>
  </si>
  <si>
    <t>GULSAIN</t>
  </si>
  <si>
    <t>RAHUL UJJWAL</t>
  </si>
  <si>
    <t>GOPAL</t>
  </si>
  <si>
    <t>VINAY KUMAR</t>
  </si>
  <si>
    <t>JAHID</t>
  </si>
  <si>
    <t>NARESH PAL SINGH</t>
  </si>
  <si>
    <t>CHAMAN</t>
  </si>
  <si>
    <t>LOKENDRA</t>
  </si>
  <si>
    <t>DEEPAK SHARMA</t>
  </si>
  <si>
    <t>PRIYANSHU DEVASHISH</t>
  </si>
  <si>
    <t>ROHTASH KUMAR</t>
  </si>
  <si>
    <t>SATPAL SINGH</t>
  </si>
  <si>
    <t>SHUBHAM KUMAR BHATI</t>
  </si>
  <si>
    <t>SATVEER SINGH</t>
  </si>
  <si>
    <t>SHASHI KUMAR</t>
  </si>
  <si>
    <t>NARESH KUMAR</t>
  </si>
  <si>
    <t>CHHOKHE LAL</t>
  </si>
  <si>
    <t>JAGSORAN</t>
  </si>
  <si>
    <t>AMIT</t>
  </si>
  <si>
    <t>SANJIV PANWAR</t>
  </si>
  <si>
    <t>SANJEEV SHARMA</t>
  </si>
  <si>
    <t>YOGESH MALIK</t>
  </si>
  <si>
    <t>VEERPAL</t>
  </si>
  <si>
    <t>KARAMVEER SINGH</t>
  </si>
  <si>
    <t>SUMIT KUMAR</t>
  </si>
  <si>
    <t>TEJPAL SINGH</t>
  </si>
  <si>
    <t>RUDRA PRATAP SINGH</t>
  </si>
  <si>
    <t>PCM + CS</t>
  </si>
  <si>
    <t>PCM + HINDI</t>
  </si>
  <si>
    <t>COMPARTMENT</t>
  </si>
  <si>
    <t>PREMPAL TOMAR</t>
  </si>
  <si>
    <t>TAJENDRA SINGH</t>
  </si>
  <si>
    <t>VEER PRATAP SINGH</t>
  </si>
  <si>
    <t>KALYAN SINGH</t>
  </si>
  <si>
    <t>MAHESH KUMAR</t>
  </si>
  <si>
    <t>ISHWAR SINGH</t>
  </si>
  <si>
    <t>GYANENDER KUMAR</t>
  </si>
  <si>
    <t>KANWAR PAL</t>
  </si>
  <si>
    <t>ZAKIR ALI</t>
  </si>
  <si>
    <t>COMMERCE</t>
  </si>
  <si>
    <t>URBAN</t>
  </si>
  <si>
    <t>RURAL</t>
  </si>
  <si>
    <t>STAFF WARD</t>
  </si>
  <si>
    <t>AREA</t>
  </si>
  <si>
    <t>RROLL</t>
  </si>
  <si>
    <t>SCH_NO</t>
  </si>
  <si>
    <t>SERIAL</t>
  </si>
  <si>
    <t>SCH</t>
  </si>
  <si>
    <t>ADM_SRL</t>
  </si>
  <si>
    <t>IREGDNO</t>
  </si>
  <si>
    <t>DOB1</t>
  </si>
  <si>
    <t>CANDIDATENAME</t>
  </si>
  <si>
    <t>MOTHERNAME</t>
  </si>
  <si>
    <t>FATHERNAME</t>
  </si>
  <si>
    <t>SEX</t>
  </si>
  <si>
    <t>SCST</t>
  </si>
  <si>
    <t>SUB1NAME</t>
  </si>
  <si>
    <t>SUB2NAME</t>
  </si>
  <si>
    <t>SUB3NAME</t>
  </si>
  <si>
    <t>SUB4NAME</t>
  </si>
  <si>
    <t>SUB5NAME</t>
  </si>
  <si>
    <t>SUB6NAME</t>
  </si>
  <si>
    <t>ADM_DATE</t>
  </si>
  <si>
    <t>MINORITY</t>
  </si>
  <si>
    <t>'00001</t>
  </si>
  <si>
    <t>JAWAHAR NAVODAYA VIDYALAYA SHARFABAD BAGHPAT UP</t>
  </si>
  <si>
    <t>N123640460001</t>
  </si>
  <si>
    <t>SAMOJ DEVI</t>
  </si>
  <si>
    <t>FEMALE</t>
  </si>
  <si>
    <t>SC</t>
  </si>
  <si>
    <t>184-ENGLISH LNG &amp; LIT.</t>
  </si>
  <si>
    <t>002-HINDI COURSE-A</t>
  </si>
  <si>
    <t>241-MATHEMATICS BASIC(ENGLISH)</t>
  </si>
  <si>
    <t>086-SCIENCE(ENGLISH)</t>
  </si>
  <si>
    <t>087-SOCIAL SCIENCE(HINDI)</t>
  </si>
  <si>
    <t>402-INFORMATION TECHNOLOGY(ENGLISH)</t>
  </si>
  <si>
    <t>NO</t>
  </si>
  <si>
    <t>'00002</t>
  </si>
  <si>
    <t>N123640460002</t>
  </si>
  <si>
    <t>MUNESH</t>
  </si>
  <si>
    <t>OMPRAKSH YADAV</t>
  </si>
  <si>
    <t>OBC</t>
  </si>
  <si>
    <t>041-MATHEMATICS STANDARD(ENGLISH)</t>
  </si>
  <si>
    <t>'00003</t>
  </si>
  <si>
    <t>N123640460003</t>
  </si>
  <si>
    <t>REETA</t>
  </si>
  <si>
    <t>'00004</t>
  </si>
  <si>
    <t>N123640460004</t>
  </si>
  <si>
    <t>ANJU DEVI</t>
  </si>
  <si>
    <t>'00005</t>
  </si>
  <si>
    <t>N123640460005</t>
  </si>
  <si>
    <t>AFSANA</t>
  </si>
  <si>
    <t>YES</t>
  </si>
  <si>
    <t>'00006</t>
  </si>
  <si>
    <t>N123640460006</t>
  </si>
  <si>
    <t>SUMAN DEVI</t>
  </si>
  <si>
    <t>'00007</t>
  </si>
  <si>
    <t>N123640460007</t>
  </si>
  <si>
    <t>SOHANVIRI</t>
  </si>
  <si>
    <t>'00008</t>
  </si>
  <si>
    <t>N123640460008</t>
  </si>
  <si>
    <t>PINKI</t>
  </si>
  <si>
    <t>'00009</t>
  </si>
  <si>
    <t>N123640460009</t>
  </si>
  <si>
    <t>BABY DHAMA</t>
  </si>
  <si>
    <t>'00010</t>
  </si>
  <si>
    <t>N123640460010</t>
  </si>
  <si>
    <t>MUNNI DEVI</t>
  </si>
  <si>
    <t>MALE</t>
  </si>
  <si>
    <t>GEN</t>
  </si>
  <si>
    <t>'00011</t>
  </si>
  <si>
    <t>N123640460011</t>
  </si>
  <si>
    <t>RAHISU</t>
  </si>
  <si>
    <t>'00012</t>
  </si>
  <si>
    <t>N123640460012</t>
  </si>
  <si>
    <t>POOJA DIXIT</t>
  </si>
  <si>
    <t>'00013</t>
  </si>
  <si>
    <t>N123640460013</t>
  </si>
  <si>
    <t>PRAMILA DEVI</t>
  </si>
  <si>
    <t>'00014</t>
  </si>
  <si>
    <t>N123640460014</t>
  </si>
  <si>
    <t>RUBY</t>
  </si>
  <si>
    <t>AJIT SINGH</t>
  </si>
  <si>
    <t>'00015</t>
  </si>
  <si>
    <t>N123640460015</t>
  </si>
  <si>
    <t>BABITA DEVI</t>
  </si>
  <si>
    <t>'00016</t>
  </si>
  <si>
    <t>N123640460016</t>
  </si>
  <si>
    <t>GEETA DEVI</t>
  </si>
  <si>
    <t>'00017</t>
  </si>
  <si>
    <t>N123640460017</t>
  </si>
  <si>
    <t>'00018</t>
  </si>
  <si>
    <t>N123640460018</t>
  </si>
  <si>
    <t>NEETU DEVI</t>
  </si>
  <si>
    <t>'00019</t>
  </si>
  <si>
    <t>N123640460019</t>
  </si>
  <si>
    <t>PUSHPA RANI</t>
  </si>
  <si>
    <t>'00020</t>
  </si>
  <si>
    <t>N123640460020</t>
  </si>
  <si>
    <t>MUKESH DEVI</t>
  </si>
  <si>
    <t>'00021</t>
  </si>
  <si>
    <t>N123640460021</t>
  </si>
  <si>
    <t>BABY MAAN</t>
  </si>
  <si>
    <t>ENGLISH</t>
  </si>
  <si>
    <t>HINDI</t>
  </si>
  <si>
    <t>MATHS</t>
  </si>
  <si>
    <t>SCIENCE</t>
  </si>
  <si>
    <t>S.ST</t>
  </si>
  <si>
    <t>IT</t>
  </si>
  <si>
    <t>PERCENTAGE</t>
  </si>
  <si>
    <t>'00022</t>
  </si>
  <si>
    <t>N123640460022</t>
  </si>
  <si>
    <t>MAMTA TYAGI</t>
  </si>
  <si>
    <t>'00023</t>
  </si>
  <si>
    <t>N123640460023</t>
  </si>
  <si>
    <t>'00024</t>
  </si>
  <si>
    <t>N123640460024</t>
  </si>
  <si>
    <t>TAHIRA</t>
  </si>
  <si>
    <t>'00025</t>
  </si>
  <si>
    <t>N123640460025</t>
  </si>
  <si>
    <t>SUSHILA DEVI</t>
  </si>
  <si>
    <t>'00026</t>
  </si>
  <si>
    <t>N123640460026</t>
  </si>
  <si>
    <t>RANI SHARMA</t>
  </si>
  <si>
    <t>'00027</t>
  </si>
  <si>
    <t>N123640460027</t>
  </si>
  <si>
    <t>SONU DEVI</t>
  </si>
  <si>
    <t>'00028</t>
  </si>
  <si>
    <t>N123640460028</t>
  </si>
  <si>
    <t>ARUNA DEVI</t>
  </si>
  <si>
    <t>'00029</t>
  </si>
  <si>
    <t>N123640460029</t>
  </si>
  <si>
    <t>NEELAM</t>
  </si>
  <si>
    <t>'00030</t>
  </si>
  <si>
    <t>N123640460030</t>
  </si>
  <si>
    <t>KAMLESH DEVI</t>
  </si>
  <si>
    <t>'00031</t>
  </si>
  <si>
    <t>N123640460031</t>
  </si>
  <si>
    <t>MEENAKSHI</t>
  </si>
  <si>
    <t>'00032</t>
  </si>
  <si>
    <t>N123640460032</t>
  </si>
  <si>
    <t>REENA DEVI</t>
  </si>
  <si>
    <t>'00033</t>
  </si>
  <si>
    <t>N123640460033</t>
  </si>
  <si>
    <t>PARVESH DEVI</t>
  </si>
  <si>
    <t>'00034</t>
  </si>
  <si>
    <t>N123640460034</t>
  </si>
  <si>
    <t>BABLI</t>
  </si>
  <si>
    <t>087-SOCIAL SCIENCE(ENGLISH)</t>
  </si>
  <si>
    <t>'00035</t>
  </si>
  <si>
    <t>N123640460035</t>
  </si>
  <si>
    <t>VANDANA</t>
  </si>
  <si>
    <t>'00036</t>
  </si>
  <si>
    <t>N123640460036</t>
  </si>
  <si>
    <t>SONIYA</t>
  </si>
  <si>
    <t>'00037</t>
  </si>
  <si>
    <t>N123640460037</t>
  </si>
  <si>
    <t>MANORAMA</t>
  </si>
  <si>
    <t>'00039</t>
  </si>
  <si>
    <t>N123640460039</t>
  </si>
  <si>
    <t>SUNITA KASHYAP</t>
  </si>
  <si>
    <t>'00040</t>
  </si>
  <si>
    <t>N123640460040</t>
  </si>
  <si>
    <t>RAKHI DEVI</t>
  </si>
  <si>
    <t>'00041</t>
  </si>
  <si>
    <t>N123640460041</t>
  </si>
  <si>
    <t>MEENU</t>
  </si>
  <si>
    <t>'00042</t>
  </si>
  <si>
    <t>N123640460042</t>
  </si>
  <si>
    <t>'00043</t>
  </si>
  <si>
    <t>N123640460043</t>
  </si>
  <si>
    <t>'00044</t>
  </si>
  <si>
    <t>N123640460044</t>
  </si>
  <si>
    <t>SARITA</t>
  </si>
  <si>
    <t>402-INFORMATION TECHNOLOGY(E-H)</t>
  </si>
  <si>
    <t>'00045</t>
  </si>
  <si>
    <t>N123640460045</t>
  </si>
  <si>
    <t>DOLI</t>
  </si>
  <si>
    <t>'00046</t>
  </si>
  <si>
    <t>N123640460046</t>
  </si>
  <si>
    <t>GEETA</t>
  </si>
  <si>
    <t>'00047</t>
  </si>
  <si>
    <t>N123640460047</t>
  </si>
  <si>
    <t>SANGEETA</t>
  </si>
  <si>
    <t>'00048</t>
  </si>
  <si>
    <t>N123640460048</t>
  </si>
  <si>
    <t>NIRAJ PANWAR</t>
  </si>
  <si>
    <t>'00049</t>
  </si>
  <si>
    <t>N123640460049</t>
  </si>
  <si>
    <t>SARITA DEVI</t>
  </si>
  <si>
    <t>'00050</t>
  </si>
  <si>
    <t>N123640460050</t>
  </si>
  <si>
    <t>'00051</t>
  </si>
  <si>
    <t>N123640460051</t>
  </si>
  <si>
    <t>SEEMA DEVI</t>
  </si>
  <si>
    <t>'00052</t>
  </si>
  <si>
    <t>N123640460052</t>
  </si>
  <si>
    <t>MANGLESH DEVI</t>
  </si>
  <si>
    <t>'00053</t>
  </si>
  <si>
    <t>N123640460053</t>
  </si>
  <si>
    <t>NEETU</t>
  </si>
  <si>
    <t>SANJEEV</t>
  </si>
  <si>
    <t>'00054</t>
  </si>
  <si>
    <t>N123640460054</t>
  </si>
  <si>
    <t>RAJESH</t>
  </si>
  <si>
    <t>'00055</t>
  </si>
  <si>
    <t>N123640460055</t>
  </si>
  <si>
    <t>RUPA PANWAR</t>
  </si>
  <si>
    <t>'00056</t>
  </si>
  <si>
    <t>N123640460056</t>
  </si>
  <si>
    <t>'00057</t>
  </si>
  <si>
    <t>N123640460057</t>
  </si>
  <si>
    <t>REENA</t>
  </si>
  <si>
    <t>'00058</t>
  </si>
  <si>
    <t>N123640460058</t>
  </si>
  <si>
    <t>'00059</t>
  </si>
  <si>
    <t>N123640460059</t>
  </si>
  <si>
    <t>SARETA DEVI</t>
  </si>
  <si>
    <t>'00060</t>
  </si>
  <si>
    <t>N123640460060</t>
  </si>
  <si>
    <t>LALITA</t>
  </si>
  <si>
    <t>'00061</t>
  </si>
  <si>
    <t>N123640460061</t>
  </si>
  <si>
    <t>RAJESH DEVI</t>
  </si>
  <si>
    <t>'00062</t>
  </si>
  <si>
    <t>N123640460062</t>
  </si>
  <si>
    <t>REKHA DEVI</t>
  </si>
  <si>
    <t>'00063</t>
  </si>
  <si>
    <t>N123640460063</t>
  </si>
  <si>
    <t>PUSHPA SINGH</t>
  </si>
  <si>
    <t>'00064</t>
  </si>
  <si>
    <t>N123640460064</t>
  </si>
  <si>
    <t>BABITA</t>
  </si>
  <si>
    <t>'00066</t>
  </si>
  <si>
    <t>N123640460066</t>
  </si>
  <si>
    <t>SHIMLA DEVI</t>
  </si>
  <si>
    <t>DHIRENDRA SINGH BANSAL</t>
  </si>
  <si>
    <t>'00067</t>
  </si>
  <si>
    <t>N123640460067</t>
  </si>
  <si>
    <t>'00068</t>
  </si>
  <si>
    <t>N123640460068</t>
  </si>
  <si>
    <t>KAVITA</t>
  </si>
  <si>
    <t>'00069</t>
  </si>
  <si>
    <t>N123640460069</t>
  </si>
  <si>
    <t>'00070</t>
  </si>
  <si>
    <t>N123640460070</t>
  </si>
  <si>
    <t>ISLAMAN</t>
  </si>
  <si>
    <t>NOORHASAN</t>
  </si>
  <si>
    <t>'00071</t>
  </si>
  <si>
    <t>N123640460071</t>
  </si>
  <si>
    <t>SUSHMA</t>
  </si>
  <si>
    <t>'00072</t>
  </si>
  <si>
    <t>N123640460072</t>
  </si>
  <si>
    <t>BALESH</t>
  </si>
  <si>
    <t>'00073</t>
  </si>
  <si>
    <t>N123640460073</t>
  </si>
  <si>
    <t>'00074</t>
  </si>
  <si>
    <t>N123640460074</t>
  </si>
  <si>
    <t>RASHMI TYAGI</t>
  </si>
  <si>
    <t>'00075</t>
  </si>
  <si>
    <t>N123640460075</t>
  </si>
  <si>
    <t>SUNITA</t>
  </si>
  <si>
    <t>SATYA NARAYAN SHARMA</t>
  </si>
  <si>
    <t>'00076</t>
  </si>
  <si>
    <t>N123640460076</t>
  </si>
  <si>
    <t>'00077</t>
  </si>
  <si>
    <t>N123640460077</t>
  </si>
  <si>
    <t>GULSHMA</t>
  </si>
  <si>
    <t>'00078</t>
  </si>
  <si>
    <t>N123640460078</t>
  </si>
  <si>
    <t>SAMEENA</t>
  </si>
  <si>
    <t>'00079</t>
  </si>
  <si>
    <t>N123640460079</t>
  </si>
  <si>
    <t>AMRITA DEVI</t>
  </si>
  <si>
    <t>'00080</t>
  </si>
  <si>
    <t>N123640460080</t>
  </si>
  <si>
    <t>'00081</t>
  </si>
  <si>
    <t>N123640460081</t>
  </si>
  <si>
    <t>'00082</t>
  </si>
  <si>
    <t>N123640460082</t>
  </si>
  <si>
    <t>RESHAM</t>
  </si>
  <si>
    <t>'00083</t>
  </si>
  <si>
    <t>N123640460083</t>
  </si>
  <si>
    <t>SUMAN SINGH</t>
  </si>
  <si>
    <t>'00084</t>
  </si>
  <si>
    <t>N123640460084</t>
  </si>
  <si>
    <t>BEENA</t>
  </si>
  <si>
    <t>'00085</t>
  </si>
  <si>
    <t>N123640460085</t>
  </si>
  <si>
    <t>KAUSHAL DEVI</t>
  </si>
  <si>
    <t>ROLL NO</t>
  </si>
  <si>
    <t>STUDENT NAME</t>
  </si>
  <si>
    <t>MOTHER'S NAME</t>
  </si>
  <si>
    <t>GENGER</t>
  </si>
  <si>
    <t>CATEGORY</t>
  </si>
  <si>
    <t>STREAM OPTED</t>
  </si>
  <si>
    <t>DOB</t>
  </si>
  <si>
    <t>ADMISSION DATE</t>
  </si>
  <si>
    <t>NOT ELIGIBLE</t>
  </si>
  <si>
    <t>AREA/STAFF WARD</t>
  </si>
  <si>
    <t>S NO</t>
  </si>
  <si>
    <t>Row Labels</t>
  </si>
  <si>
    <t>Grand Total</t>
  </si>
  <si>
    <t>Count of ROLL NO</t>
  </si>
  <si>
    <t>Average of PERCENTAGE</t>
  </si>
  <si>
    <t>Average of MATHS</t>
  </si>
  <si>
    <t>2018</t>
  </si>
  <si>
    <t>2021</t>
  </si>
  <si>
    <t>Average of ENGLISH</t>
  </si>
  <si>
    <t>Average of HINDI</t>
  </si>
  <si>
    <t>Average of SCIENCE</t>
  </si>
  <si>
    <t>Average of S.ST</t>
  </si>
  <si>
    <t>Average of IT</t>
  </si>
  <si>
    <t>Qtr3</t>
  </si>
  <si>
    <t>Qtr4</t>
  </si>
  <si>
    <t>Qtr2</t>
  </si>
  <si>
    <t>Aug</t>
  </si>
  <si>
    <t>Oct</t>
  </si>
  <si>
    <t>Apr</t>
  </si>
  <si>
    <t>May</t>
  </si>
  <si>
    <t>STATUS OF ADMISSION IN HR. SECONDARY</t>
  </si>
  <si>
    <t>PERFORMANCE ANALYSIS OF STUDENTS IN SECONDARY SCHOOL EXAMINATION</t>
  </si>
  <si>
    <t>Count of students</t>
  </si>
  <si>
    <t xml:space="preserve">DROPPED OUT - </t>
  </si>
  <si>
    <t xml:space="preserve">PROMOTED &amp; RETAINED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</si>
</sst>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13"/>
      <color theme="1"/>
      <name val="Calibri"/>
      <family val="2"/>
      <scheme val="minor"/>
    </font>
    <font>
      <sz val="12"/>
      <color theme="0"/>
      <name val="Calibri"/>
      <family val="2"/>
      <scheme val="minor"/>
    </font>
    <font>
      <b/>
      <sz val="22"/>
      <color theme="1"/>
      <name val="Bell MT"/>
      <family val="1"/>
    </font>
    <font>
      <b/>
      <sz val="12"/>
      <color theme="1"/>
      <name val="Bell MT"/>
      <family val="1"/>
    </font>
    <font>
      <sz val="14"/>
      <color theme="1"/>
      <name val="Calibri"/>
      <family val="2"/>
      <scheme val="minor"/>
    </font>
    <font>
      <b/>
      <sz val="20"/>
      <color theme="0"/>
      <name val="Bookman Old Style"/>
      <family val="1"/>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0070C0"/>
        <bgColor indexed="64"/>
      </patternFill>
    </fill>
  </fills>
  <borders count="9">
    <border>
      <left/>
      <right/>
      <top/>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hair">
        <color indexed="64"/>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4">
    <xf numFmtId="0" fontId="0" fillId="0" borderId="0" xfId="0"/>
    <xf numFmtId="0" fontId="2" fillId="0" borderId="0" xfId="0" applyFont="1"/>
    <xf numFmtId="0" fontId="2" fillId="0" borderId="0" xfId="0" applyFont="1" applyAlignment="1">
      <alignment horizontal="center"/>
    </xf>
    <xf numFmtId="0" fontId="0" fillId="0" borderId="0" xfId="0" applyAlignment="1">
      <alignment horizontal="center"/>
    </xf>
    <xf numFmtId="0" fontId="3" fillId="0" borderId="0" xfId="0" applyFont="1" applyAlignment="1">
      <alignment horizontal="center"/>
    </xf>
    <xf numFmtId="0" fontId="5" fillId="0" borderId="0" xfId="0" applyFont="1" applyAlignment="1">
      <alignment horizontal="center"/>
    </xf>
    <xf numFmtId="0" fontId="7" fillId="0" borderId="0" xfId="0" applyFont="1" applyAlignment="1">
      <alignment horizontal="center"/>
    </xf>
    <xf numFmtId="0" fontId="7" fillId="0" borderId="0" xfId="0" applyFont="1"/>
    <xf numFmtId="0" fontId="7" fillId="0" borderId="0" xfId="0" applyFont="1" applyAlignment="1">
      <alignment horizontal="left"/>
    </xf>
    <xf numFmtId="0" fontId="7" fillId="0" borderId="0" xfId="0" applyFont="1" applyAlignment="1">
      <alignment horizontal="right"/>
    </xf>
    <xf numFmtId="0" fontId="2" fillId="3" borderId="1" xfId="0" applyFont="1" applyFill="1" applyBorder="1" applyAlignment="1">
      <alignment horizontal="center"/>
    </xf>
    <xf numFmtId="0" fontId="2" fillId="3" borderId="1" xfId="0" applyFont="1" applyFill="1" applyBorder="1"/>
    <xf numFmtId="0" fontId="2" fillId="3" borderId="1" xfId="0" applyFont="1" applyFill="1" applyBorder="1" applyAlignment="1">
      <alignment horizontal="center" wrapText="1"/>
    </xf>
    <xf numFmtId="0" fontId="0" fillId="0" borderId="1" xfId="0" applyBorder="1" applyAlignment="1">
      <alignment horizontal="center"/>
    </xf>
    <xf numFmtId="0" fontId="3" fillId="0" borderId="1" xfId="0" applyFont="1" applyBorder="1" applyAlignment="1">
      <alignment horizontal="center"/>
    </xf>
    <xf numFmtId="0" fontId="3" fillId="0" borderId="1" xfId="0" applyFont="1" applyBorder="1"/>
    <xf numFmtId="2" fontId="1" fillId="0" borderId="1" xfId="0" applyNumberFormat="1" applyFont="1" applyBorder="1" applyAlignment="1">
      <alignment horizontal="center"/>
    </xf>
    <xf numFmtId="0" fontId="4" fillId="0" borderId="1" xfId="0" applyFont="1" applyBorder="1" applyAlignment="1">
      <alignment horizontal="center"/>
    </xf>
    <xf numFmtId="0" fontId="2" fillId="0" borderId="1" xfId="0" applyFont="1" applyBorder="1" applyAlignment="1">
      <alignment horizontal="center"/>
    </xf>
    <xf numFmtId="2" fontId="2" fillId="0" borderId="1" xfId="0" applyNumberFormat="1" applyFont="1" applyBorder="1" applyAlignment="1">
      <alignment horizontal="center"/>
    </xf>
    <xf numFmtId="2" fontId="4" fillId="2" borderId="1" xfId="0" applyNumberFormat="1" applyFont="1" applyFill="1" applyBorder="1" applyAlignment="1">
      <alignment horizontal="center"/>
    </xf>
    <xf numFmtId="0" fontId="2" fillId="2" borderId="1" xfId="0" applyFont="1" applyFill="1" applyBorder="1" applyAlignment="1">
      <alignment horizontal="center"/>
    </xf>
    <xf numFmtId="10" fontId="3" fillId="0" borderId="1" xfId="0" applyNumberFormat="1" applyFont="1" applyBorder="1" applyAlignment="1">
      <alignment horizontal="center"/>
    </xf>
    <xf numFmtId="0" fontId="3" fillId="3" borderId="1" xfId="0" applyFont="1" applyFill="1" applyBorder="1" applyAlignment="1">
      <alignment horizontal="center"/>
    </xf>
    <xf numFmtId="0" fontId="2" fillId="3" borderId="1" xfId="0" applyFont="1" applyFill="1" applyBorder="1" applyAlignment="1">
      <alignment horizontal="center" vertical="center" wrapText="1"/>
    </xf>
    <xf numFmtId="0" fontId="0" fillId="0" borderId="0" xfId="0" applyAlignment="1">
      <alignment horizontal="left"/>
    </xf>
    <xf numFmtId="0" fontId="2" fillId="3" borderId="1" xfId="0" applyFont="1" applyFill="1" applyBorder="1" applyAlignment="1">
      <alignment horizontal="left" wrapText="1"/>
    </xf>
    <xf numFmtId="0" fontId="3"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vertical="top"/>
    </xf>
    <xf numFmtId="0" fontId="8" fillId="0" borderId="1" xfId="0" applyFont="1" applyBorder="1" applyAlignment="1">
      <alignment horizontal="left" vertical="top"/>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14" fontId="0" fillId="0" borderId="8" xfId="0" applyNumberFormat="1" applyBorder="1" applyAlignment="1">
      <alignment wrapText="1"/>
    </xf>
    <xf numFmtId="0" fontId="8" fillId="0" borderId="0" xfId="0" applyFont="1" applyAlignment="1">
      <alignment horizontal="left" vertical="top"/>
    </xf>
    <xf numFmtId="0" fontId="8" fillId="0" borderId="0" xfId="0" applyFont="1" applyAlignment="1">
      <alignment horizontal="left" vertical="top" wrapText="1"/>
    </xf>
    <xf numFmtId="0" fontId="8" fillId="0" borderId="6" xfId="0" applyFont="1" applyBorder="1" applyAlignment="1">
      <alignment horizontal="left" vertical="top"/>
    </xf>
    <xf numFmtId="0" fontId="2" fillId="0" borderId="1" xfId="0" applyFont="1" applyBorder="1"/>
    <xf numFmtId="0" fontId="0" fillId="0" borderId="0" xfId="0" applyAlignment="1">
      <alignment wrapText="1"/>
    </xf>
    <xf numFmtId="0" fontId="0" fillId="0" borderId="1" xfId="0" applyBorder="1" applyAlignment="1">
      <alignment wrapText="1"/>
    </xf>
    <xf numFmtId="0" fontId="2" fillId="0" borderId="6" xfId="0" applyFont="1" applyBorder="1"/>
    <xf numFmtId="0" fontId="8" fillId="0" borderId="6" xfId="0" applyFont="1" applyBorder="1" applyAlignment="1">
      <alignment horizontal="left"/>
    </xf>
    <xf numFmtId="0" fontId="8" fillId="0" borderId="1" xfId="0" applyFont="1" applyBorder="1" applyAlignment="1">
      <alignment horizontal="left" vertical="top" wrapText="1"/>
    </xf>
    <xf numFmtId="0" fontId="3" fillId="0" borderId="0" xfId="0" applyFont="1" applyAlignment="1">
      <alignment horizontal="left"/>
    </xf>
    <xf numFmtId="14" fontId="0" fillId="0" borderId="0" xfId="0" applyNumberFormat="1"/>
    <xf numFmtId="2" fontId="0" fillId="0" borderId="0" xfId="0" applyNumberFormat="1"/>
    <xf numFmtId="0" fontId="0" fillId="0" borderId="0" xfId="0" pivotButton="1"/>
    <xf numFmtId="0" fontId="0" fillId="0" borderId="0" xfId="0" applyAlignment="1">
      <alignment horizontal="left" indent="1"/>
    </xf>
    <xf numFmtId="0" fontId="0" fillId="0" borderId="0" xfId="0" applyAlignment="1">
      <alignment horizontal="left" indent="2"/>
    </xf>
    <xf numFmtId="9" fontId="0" fillId="0" borderId="0" xfId="0" applyNumberFormat="1"/>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6" fillId="0" borderId="0" xfId="0" applyFont="1" applyAlignment="1">
      <alignment horizontal="center"/>
    </xf>
    <xf numFmtId="0" fontId="6" fillId="0" borderId="5" xfId="0" applyFont="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9" fontId="1" fillId="3" borderId="2" xfId="0" applyNumberFormat="1" applyFont="1" applyFill="1" applyBorder="1" applyAlignment="1">
      <alignment horizontal="center"/>
    </xf>
    <xf numFmtId="9" fontId="1" fillId="3" borderId="3" xfId="0" applyNumberFormat="1" applyFont="1" applyFill="1" applyBorder="1" applyAlignment="1">
      <alignment horizontal="center"/>
    </xf>
    <xf numFmtId="9" fontId="1" fillId="3" borderId="4" xfId="0" applyNumberFormat="1" applyFont="1" applyFill="1" applyBorder="1" applyAlignment="1">
      <alignment horizontal="center"/>
    </xf>
    <xf numFmtId="0" fontId="9" fillId="4" borderId="0" xfId="0" applyFont="1" applyFill="1" applyAlignment="1">
      <alignment horizontal="center" vertical="center"/>
    </xf>
  </cellXfs>
  <cellStyles count="1">
    <cellStyle name="Normal" xfId="0" builtinId="0"/>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0" tint="-0.24994659260841701"/>
        </patternFill>
      </fill>
    </dxf>
    <dxf>
      <fill>
        <patternFill>
          <bgColor theme="6" tint="0.59996337778862885"/>
        </patternFill>
      </fill>
    </dxf>
    <dxf>
      <fill>
        <patternFill>
          <bgColor theme="3" tint="0.79998168889431442"/>
        </patternFill>
      </fill>
    </dxf>
    <dxf>
      <fill>
        <patternFill>
          <bgColor rgb="FFFFC000"/>
        </patternFill>
      </fill>
    </dxf>
    <dxf>
      <fill>
        <patternFill>
          <bgColor theme="3" tint="0.79998168889431442"/>
        </patternFill>
      </fill>
    </dxf>
    <dxf>
      <fill>
        <patternFill>
          <bgColor rgb="FFFFC000"/>
        </patternFill>
      </fill>
    </dxf>
    <dxf>
      <numFmt numFmtId="13" formatCode="0%"/>
    </dxf>
    <dxf>
      <numFmt numFmtId="2" formatCode="0.00"/>
    </dxf>
    <dxf>
      <numFmt numFmtId="2" formatCode="0.00"/>
    </dxf>
    <dxf>
      <numFmt numFmtId="2" formatCode="0.00"/>
    </dxf>
    <dxf>
      <numFmt numFmtId="2" formatCode="0.00"/>
    </dxf>
    <dxf>
      <numFmt numFmtId="2" formatCode="0.00"/>
    </dxf>
    <dxf>
      <numFmt numFmtId="2" formatCode="0.00"/>
    </dxf>
    <dxf>
      <numFmt numFmtId="0" formatCode="General"/>
    </dxf>
    <dxf>
      <numFmt numFmtId="2" formatCode="0.00"/>
    </dxf>
    <dxf>
      <numFmt numFmtId="19" formatCode="dd/mm/yyyy"/>
    </dxf>
    <dxf>
      <numFmt numFmtId="19" formatCode="dd/mm/yyyy"/>
    </dxf>
    <dxf>
      <alignment horizontal="center" vertical="bottom" textRotation="0" wrapText="0" indent="0" justifyLastLine="0" shrinkToFit="0" readingOrder="0"/>
    </dxf>
  </dxfs>
  <tableStyles count="0" defaultTableStyle="TableStyleMedium9" defaultPivotStyle="PivotStyleLight16"/>
  <colors>
    <mruColors>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[cbse-result-analysis.xlsx]area-wise-analyis!PivotTable2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Average Score</a:t>
            </a:r>
            <a:r>
              <a:rPr lang="en-IN" sz="1200" baseline="0"/>
              <a:t> comparision between students hailing from Rural/Urban areas &amp; children of staff members</a:t>
            </a:r>
            <a:endParaRPr lang="en-IN"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9411033188049671E-2"/>
          <c:y val="0.45610688750113132"/>
          <c:w val="0.91939028692028535"/>
          <c:h val="0.43279029776450356"/>
        </c:manualLayout>
      </c:layout>
      <c:barChart>
        <c:barDir val="col"/>
        <c:grouping val="clustered"/>
        <c:varyColors val="0"/>
        <c:ser>
          <c:idx val="0"/>
          <c:order val="0"/>
          <c:tx>
            <c:strRef>
              <c:f>'area-wise-analyis'!$C$2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'area-wise-analyis'!$B$3:$B$6</c:f>
              <c:strCache>
                <c:ptCount val="3"/>
                <c:pt idx="0">
                  <c:v>RURAL</c:v>
                </c:pt>
                <c:pt idx="1">
                  <c:v>STAFF WARD</c:v>
                </c:pt>
                <c:pt idx="2">
                  <c:v>URBAN</c:v>
                </c:pt>
              </c:strCache>
            </c:strRef>
          </c:cat>
          <c:val>
            <c:numRef>
              <c:f>'area-wise-analyis'!$C$3:$C$6</c:f>
              <c:numCache>
                <c:formatCode>0.00</c:formatCode>
                <c:ptCount val="3"/>
                <c:pt idx="0">
                  <c:v>76.684343434343418</c:v>
                </c:pt>
                <c:pt idx="1">
                  <c:v>57.523809523809526</c:v>
                </c:pt>
                <c:pt idx="2">
                  <c:v>76.033333333333331</c:v>
                </c:pt>
              </c:numCache>
            </c:numRef>
          </c:val>
          <c:extLst>
            <c:ext xmlns:c16="http://schemas.microsoft.com/office/drawing/2014/chart" uri="{C3380CC4-5D6E-409C-BE32-E72D297353CC}">
              <c16:uniqueId val="{00000000-AF95-4ECF-88CA-4CC789F3321F}"/>
            </c:ext>
          </c:extLst>
        </c:ser>
        <c:dLbls>
          <c:showLegendKey val="0"/>
          <c:showVal val="1"/>
          <c:showCatName val="0"/>
          <c:showSerName val="0"/>
          <c:showPercent val="0"/>
          <c:showBubbleSize val="0"/>
        </c:dLbls>
        <c:gapWidth val="219"/>
        <c:overlap val="-27"/>
        <c:axId val="847466111"/>
        <c:axId val="847467071"/>
      </c:barChart>
      <c:lineChart>
        <c:grouping val="standard"/>
        <c:varyColors val="0"/>
        <c:ser>
          <c:idx val="1"/>
          <c:order val="1"/>
          <c:tx>
            <c:strRef>
              <c:f>'area-wise-analyis'!$D$2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'area-wise-analyis'!$B$3:$B$6</c:f>
              <c:strCache>
                <c:ptCount val="3"/>
                <c:pt idx="0">
                  <c:v>RURAL</c:v>
                </c:pt>
                <c:pt idx="1">
                  <c:v>STAFF WARD</c:v>
                </c:pt>
                <c:pt idx="2">
                  <c:v>URBAN</c:v>
                </c:pt>
              </c:strCache>
            </c:strRef>
          </c:cat>
          <c:val>
            <c:numRef>
              <c:f>'area-wise-analyis'!$D$3:$D$6</c:f>
              <c:numCache>
                <c:formatCode>General</c:formatCode>
                <c:ptCount val="3"/>
                <c:pt idx="0">
                  <c:v>66</c:v>
                </c:pt>
                <c:pt idx="1">
                  <c:v>7</c:v>
                </c:pt>
                <c:pt idx="2">
                  <c:v>10</c:v>
                </c:pt>
              </c:numCache>
            </c:numRef>
          </c:val>
          <c:smooth val="0"/>
          <c:extLst>
            <c:ext xmlns:c16="http://schemas.microsoft.com/office/drawing/2014/chart" uri="{C3380CC4-5D6E-409C-BE32-E72D297353CC}">
              <c16:uniqueId val="{00000001-AF95-4ECF-88CA-4CC789F3321F}"/>
            </c:ext>
          </c:extLst>
        </c:ser>
        <c:dLbls>
          <c:showLegendKey val="0"/>
          <c:showVal val="1"/>
          <c:showCatName val="0"/>
          <c:showSerName val="0"/>
          <c:showPercent val="0"/>
          <c:showBubbleSize val="0"/>
        </c:dLbls>
        <c:marker val="1"/>
        <c:smooth val="0"/>
        <c:axId val="847466111"/>
        <c:axId val="847467071"/>
      </c:lineChart>
      <c:catAx>
        <c:axId val="84746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7071"/>
        <c:crosses val="autoZero"/>
        <c:auto val="1"/>
        <c:lblAlgn val="ctr"/>
        <c:lblOffset val="100"/>
        <c:noMultiLvlLbl val="0"/>
      </c:catAx>
      <c:valAx>
        <c:axId val="847467071"/>
        <c:scaling>
          <c:orientation val="minMax"/>
        </c:scaling>
        <c:delete val="1"/>
        <c:axPos val="l"/>
        <c:numFmt formatCode="0.00" sourceLinked="1"/>
        <c:majorTickMark val="none"/>
        <c:minorTickMark val="none"/>
        <c:tickLblPos val="nextTo"/>
        <c:crossAx val="847466111"/>
        <c:crosses val="autoZero"/>
        <c:crossBetween val="between"/>
      </c:valAx>
      <c:spPr>
        <a:noFill/>
        <a:ln>
          <a:noFill/>
        </a:ln>
        <a:effectLst/>
      </c:spPr>
    </c:plotArea>
    <c:legend>
      <c:legendPos val="t"/>
      <c:layout>
        <c:manualLayout>
          <c:xMode val="edge"/>
          <c:yMode val="edge"/>
          <c:x val="0.05"/>
          <c:y val="0.37528735632183907"/>
          <c:w val="0.9"/>
          <c:h val="8.08195311792922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[cbse-result-analysis.xlsx]category-wise-analysis!PivotTable16</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Social</a:t>
            </a:r>
            <a:r>
              <a:rPr lang="en-IN" sz="1200" baseline="0"/>
              <a:t> Category wise Average Score</a:t>
            </a:r>
            <a:endParaRPr lang="en-IN" sz="1200"/>
          </a:p>
        </c:rich>
      </c:tx>
      <c:layout>
        <c:manualLayout>
          <c:xMode val="edge"/>
          <c:yMode val="edge"/>
          <c:x val="0.18778130006476462"/>
          <c:y val="2.2522522522522521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4604802383786904E-2"/>
          <c:y val="0.32125629566574448"/>
          <c:w val="0.90777585162597385"/>
          <c:h val="0.5481228275519614"/>
        </c:manualLayout>
      </c:layout>
      <c:barChart>
        <c:barDir val="col"/>
        <c:grouping val="clustered"/>
        <c:varyColors val="0"/>
        <c:ser>
          <c:idx val="0"/>
          <c:order val="0"/>
          <c:tx>
            <c:strRef>
              <c:f>'category-wise-analysis'!$C$2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'category-wise-analysis'!$B$3:$B$6</c:f>
              <c:strCache>
                <c:ptCount val="3"/>
                <c:pt idx="0">
                  <c:v>GEN</c:v>
                </c:pt>
                <c:pt idx="1">
                  <c:v>OBC</c:v>
                </c:pt>
                <c:pt idx="2">
                  <c:v>SC</c:v>
                </c:pt>
              </c:strCache>
            </c:strRef>
          </c:cat>
          <c:val>
            <c:numRef>
              <c:f>'category-wise-analysis'!$C$3:$C$6</c:f>
              <c:numCache>
                <c:formatCode>0.00</c:formatCode>
                <c:ptCount val="3"/>
                <c:pt idx="0">
                  <c:v>77.755555555555532</c:v>
                </c:pt>
                <c:pt idx="1">
                  <c:v>77.653153153153156</c:v>
                </c:pt>
                <c:pt idx="2">
                  <c:v>74.25</c:v>
                </c:pt>
              </c:numCache>
            </c:numRef>
          </c:val>
          <c:extLst>
            <c:ext xmlns:c16="http://schemas.microsoft.com/office/drawing/2014/chart" uri="{C3380CC4-5D6E-409C-BE32-E72D297353CC}">
              <c16:uniqueId val="{00000000-04E7-423B-B1A6-DA9E9F5F7167}"/>
            </c:ext>
          </c:extLst>
        </c:ser>
        <c:dLbls>
          <c:showLegendKey val="0"/>
          <c:showVal val="1"/>
          <c:showCatName val="0"/>
          <c:showSerName val="0"/>
          <c:showPercent val="0"/>
          <c:showBubbleSize val="0"/>
        </c:dLbls>
        <c:gapWidth val="219"/>
        <c:overlap val="-27"/>
        <c:axId val="999158479"/>
        <c:axId val="1004835807"/>
      </c:barChart>
      <c:lineChart>
        <c:grouping val="standard"/>
        <c:varyColors val="0"/>
        <c:ser>
          <c:idx val="1"/>
          <c:order val="1"/>
          <c:tx>
            <c:strRef>
              <c:f>'category-wise-analysis'!$D$2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'category-wise-analysis'!$B$3:$B$6</c:f>
              <c:strCache>
                <c:ptCount val="3"/>
                <c:pt idx="0">
                  <c:v>GEN</c:v>
                </c:pt>
                <c:pt idx="1">
                  <c:v>OBC</c:v>
                </c:pt>
                <c:pt idx="2">
                  <c:v>SC</c:v>
                </c:pt>
              </c:strCache>
            </c:strRef>
          </c:cat>
          <c:val>
            <c:numRef>
              <c:f>'category-wise-analysis'!$D$3:$D$6</c:f>
              <c:numCache>
                <c:formatCode>0.00</c:formatCode>
                <c:ptCount val="3"/>
                <c:pt idx="0">
                  <c:v>15</c:v>
                </c:pt>
                <c:pt idx="1">
                  <c:v>37</c:v>
                </c:pt>
                <c:pt idx="2">
                  <c:v>24</c:v>
                </c:pt>
              </c:numCache>
            </c:numRef>
          </c:val>
          <c:smooth val="0"/>
          <c:extLst>
            <c:ext xmlns:c16="http://schemas.microsoft.com/office/drawing/2014/chart" uri="{C3380CC4-5D6E-409C-BE32-E72D297353CC}">
              <c16:uniqueId val="{00000001-04E7-423B-B1A6-DA9E9F5F7167}"/>
            </c:ext>
          </c:extLst>
        </c:ser>
        <c:dLbls>
          <c:showLegendKey val="0"/>
          <c:showVal val="1"/>
          <c:showCatName val="0"/>
          <c:showSerName val="0"/>
          <c:showPercent val="0"/>
          <c:showBubbleSize val="0"/>
        </c:dLbls>
        <c:marker val="1"/>
        <c:smooth val="0"/>
        <c:axId val="999158479"/>
        <c:axId val="1004835807"/>
      </c:lineChart>
      <c:catAx>
        <c:axId val="99915847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4835807"/>
        <c:crosses val="autoZero"/>
        <c:auto val="1"/>
        <c:lblAlgn val="ctr"/>
        <c:lblOffset val="100"/>
        <c:noMultiLvlLbl val="0"/>
      </c:catAx>
      <c:valAx>
        <c:axId val="1004835807"/>
        <c:scaling>
          <c:orientation val="minMax"/>
        </c:scaling>
        <c:delete val="1"/>
        <c:axPos val="l"/>
        <c:numFmt formatCode="0.00" sourceLinked="1"/>
        <c:majorTickMark val="out"/>
        <c:minorTickMark val="none"/>
        <c:tickLblPos val="nextTo"/>
        <c:crossAx val="999158479"/>
        <c:crosses val="autoZero"/>
        <c:crossBetween val="between"/>
      </c:valAx>
      <c:spPr>
        <a:noFill/>
        <a:ln>
          <a:noFill/>
        </a:ln>
        <a:effectLst/>
      </c:spPr>
    </c:plotArea>
    <c:legend>
      <c:legendPos val="t"/>
      <c:layout>
        <c:manualLayout>
          <c:xMode val="edge"/>
          <c:yMode val="edge"/>
          <c:x val="0.05"/>
          <c:y val="0.23186936936936939"/>
          <c:w val="0.9"/>
          <c:h val="9.501755692700573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[cbse-result-analysis.xlsx]gender-wise-analysis!PivotTable17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Gender-wise</a:t>
            </a:r>
            <a:r>
              <a:rPr lang="en-IN" sz="1200" baseline="0"/>
              <a:t> Average Score</a:t>
            </a:r>
            <a:endParaRPr lang="en-IN" sz="1200"/>
          </a:p>
        </c:rich>
      </c:tx>
      <c:layout>
        <c:manualLayout>
          <c:xMode val="edge"/>
          <c:yMode val="edge"/>
          <c:x val="0.13443836818047875"/>
          <c:y val="2.564102564102564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0964892443274859E-2"/>
          <c:y val="0.16060973147587324"/>
          <c:w val="0.55763861762710476"/>
          <c:h val="0.6842731677771049"/>
        </c:manualLayout>
      </c:layout>
      <c:barChart>
        <c:barDir val="col"/>
        <c:grouping val="clustered"/>
        <c:varyColors val="0"/>
        <c:ser>
          <c:idx val="0"/>
          <c:order val="0"/>
          <c:tx>
            <c:strRef>
              <c:f>'gender-wise-analysis'!$C$2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'gender-wise-analysis'!$B$3:$B$5</c:f>
              <c:strCache>
                <c:ptCount val="2"/>
                <c:pt idx="0">
                  <c:v>FEMALE</c:v>
                </c:pt>
                <c:pt idx="1">
                  <c:v>MALE</c:v>
                </c:pt>
              </c:strCache>
            </c:strRef>
          </c:cat>
          <c:val>
            <c:numRef>
              <c:f>'gender-wise-analysis'!$C$3:$C$5</c:f>
              <c:numCache>
                <c:formatCode>0.00</c:formatCode>
                <c:ptCount val="2"/>
                <c:pt idx="0">
                  <c:v>74.746913580246925</c:v>
                </c:pt>
                <c:pt idx="1">
                  <c:v>77.619047619047606</c:v>
                </c:pt>
              </c:numCache>
            </c:numRef>
          </c:val>
          <c:extLst>
            <c:ext xmlns:c16="http://schemas.microsoft.com/office/drawing/2014/chart" uri="{C3380CC4-5D6E-409C-BE32-E72D297353CC}">
              <c16:uniqueId val="{00000000-2C03-4B19-BBAE-7976B7E1DE56}"/>
            </c:ext>
          </c:extLst>
        </c:ser>
        <c:dLbls>
          <c:showLegendKey val="0"/>
          <c:showVal val="1"/>
          <c:showCatName val="0"/>
          <c:showSerName val="0"/>
          <c:showPercent val="0"/>
          <c:showBubbleSize val="0"/>
        </c:dLbls>
        <c:gapWidth val="315"/>
        <c:axId val="48680719"/>
        <c:axId val="48672079"/>
      </c:barChart>
      <c:lineChart>
        <c:grouping val="standard"/>
        <c:varyColors val="0"/>
        <c:ser>
          <c:idx val="1"/>
          <c:order val="1"/>
          <c:tx>
            <c:strRef>
              <c:f>'gender-wise-analysis'!$D$2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'gender-wise-analysis'!$B$3:$B$5</c:f>
              <c:strCache>
                <c:ptCount val="2"/>
                <c:pt idx="0">
                  <c:v>FEMALE</c:v>
                </c:pt>
                <c:pt idx="1">
                  <c:v>MALE</c:v>
                </c:pt>
              </c:strCache>
            </c:strRef>
          </c:cat>
          <c:val>
            <c:numRef>
              <c:f>'gender-wise-analysis'!$D$3:$D$5</c:f>
              <c:numCache>
                <c:formatCode>General</c:formatCode>
                <c:ptCount val="2"/>
                <c:pt idx="0">
                  <c:v>27</c:v>
                </c:pt>
                <c:pt idx="1">
                  <c:v>49</c:v>
                </c:pt>
              </c:numCache>
            </c:numRef>
          </c:val>
          <c:smooth val="0"/>
          <c:extLst>
            <c:ext xmlns:c16="http://schemas.microsoft.com/office/drawing/2014/chart" uri="{C3380CC4-5D6E-409C-BE32-E72D297353CC}">
              <c16:uniqueId val="{00000001-2C03-4B19-BBAE-7976B7E1DE56}"/>
            </c:ext>
          </c:extLst>
        </c:ser>
        <c:dLbls>
          <c:showLegendKey val="0"/>
          <c:showVal val="1"/>
          <c:showCatName val="0"/>
          <c:showSerName val="0"/>
          <c:showPercent val="0"/>
          <c:showBubbleSize val="0"/>
        </c:dLbls>
        <c:marker val="1"/>
        <c:smooth val="0"/>
        <c:axId val="48680719"/>
        <c:axId val="48672079"/>
      </c:lineChart>
      <c:catAx>
        <c:axId val="486807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72079"/>
        <c:crosses val="autoZero"/>
        <c:auto val="1"/>
        <c:lblAlgn val="ctr"/>
        <c:lblOffset val="100"/>
        <c:noMultiLvlLbl val="0"/>
      </c:catAx>
      <c:valAx>
        <c:axId val="48672079"/>
        <c:scaling>
          <c:orientation val="minMax"/>
        </c:scaling>
        <c:delete val="1"/>
        <c:axPos val="l"/>
        <c:numFmt formatCode="0.00" sourceLinked="1"/>
        <c:majorTickMark val="none"/>
        <c:minorTickMark val="none"/>
        <c:tickLblPos val="nextTo"/>
        <c:crossAx val="48680719"/>
        <c:crosses val="autoZero"/>
        <c:crossBetween val="between"/>
      </c:valAx>
      <c:spPr>
        <a:noFill/>
        <a:ln>
          <a:noFill/>
        </a:ln>
        <a:effectLst/>
      </c:spPr>
    </c:plotArea>
    <c:legend>
      <c:legendPos val="r"/>
      <c:layout>
        <c:manualLayout>
          <c:xMode val="edge"/>
          <c:yMode val="edge"/>
          <c:x val="0.63183117123414401"/>
          <c:y val="0.32740207954774886"/>
          <c:w val="0.34205916819144344"/>
          <c:h val="0.3621825156470825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[cbse-result-analysis.xlsx]study-years-analysis!PivotTable18</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Average score of students vs their</a:t>
            </a:r>
            <a:r>
              <a:rPr lang="en-IN" sz="1200" baseline="0"/>
              <a:t> Month of Admission</a:t>
            </a:r>
            <a:endParaRPr lang="en-IN" sz="1200"/>
          </a:p>
        </c:rich>
      </c:tx>
      <c:layout>
        <c:manualLayout>
          <c:xMode val="edge"/>
          <c:yMode val="edge"/>
          <c:x val="0.15036597151297509"/>
          <c:y val="1.5337423312883436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806100001888253"/>
          <c:y val="0.21089464332422361"/>
          <c:w val="0.66358480145017851"/>
          <c:h val="0.47801048064868179"/>
        </c:manualLayout>
      </c:layout>
      <c:barChart>
        <c:barDir val="col"/>
        <c:grouping val="clustered"/>
        <c:varyColors val="0"/>
        <c:ser>
          <c:idx val="0"/>
          <c:order val="0"/>
          <c:tx>
            <c:strRef>
              <c:f>'study-years-analysis'!$C$2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'study-years-analysis'!$B$3:$B$12</c:f>
              <c:multiLvlStrCache>
                <c:ptCount val="4"/>
                <c:lvl>
                  <c:pt idx="0">
                    <c:v>Aug</c:v>
                  </c:pt>
                  <c:pt idx="1">
                    <c:v>Oct</c:v>
                  </c:pt>
                  <c:pt idx="2">
                    <c:v>Apr</c:v>
                  </c:pt>
                  <c:pt idx="3">
                    <c:v>May</c:v>
                  </c:pt>
                </c:lvl>
                <c:lvl>
                  <c:pt idx="0">
                    <c:v>Qtr3</c:v>
                  </c:pt>
                  <c:pt idx="1">
                    <c:v>Qtr4</c:v>
                  </c:pt>
                  <c:pt idx="2">
                    <c:v>Qtr2</c:v>
                  </c:pt>
                </c:lvl>
                <c:lvl>
                  <c:pt idx="0">
                    <c:v>2018</c:v>
                  </c:pt>
                  <c:pt idx="2">
                    <c:v>2021</c:v>
                  </c:pt>
                </c:lvl>
              </c:multiLvlStrCache>
            </c:multiLvlStrRef>
          </c:cat>
          <c:val>
            <c:numRef>
              <c:f>'study-years-analysis'!$C$3:$C$12</c:f>
              <c:numCache>
                <c:formatCode>0.00</c:formatCode>
                <c:ptCount val="4"/>
                <c:pt idx="0">
                  <c:v>75.70899470899468</c:v>
                </c:pt>
                <c:pt idx="1">
                  <c:v>78.75</c:v>
                </c:pt>
                <c:pt idx="2">
                  <c:v>82.555555555555557</c:v>
                </c:pt>
                <c:pt idx="3">
                  <c:v>87.083333333333343</c:v>
                </c:pt>
              </c:numCache>
            </c:numRef>
          </c:val>
          <c:extLst>
            <c:ext xmlns:c16="http://schemas.microsoft.com/office/drawing/2014/chart" uri="{C3380CC4-5D6E-409C-BE32-E72D297353CC}">
              <c16:uniqueId val="{00000000-CFCD-4E8A-A3C8-ADEF92C26791}"/>
            </c:ext>
          </c:extLst>
        </c:ser>
        <c:dLbls>
          <c:showLegendKey val="0"/>
          <c:showVal val="1"/>
          <c:showCatName val="0"/>
          <c:showSerName val="0"/>
          <c:showPercent val="0"/>
          <c:showBubbleSize val="0"/>
        </c:dLbls>
        <c:gapWidth val="315"/>
        <c:axId val="48664879"/>
        <c:axId val="48668719"/>
      </c:barChart>
      <c:lineChart>
        <c:grouping val="standard"/>
        <c:varyColors val="0"/>
        <c:ser>
          <c:idx val="1"/>
          <c:order val="1"/>
          <c:tx>
            <c:strRef>
              <c:f>'study-years-analysis'!$D$2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'study-years-analysis'!$B$3:$B$12</c:f>
              <c:multiLvlStrCache>
                <c:ptCount val="4"/>
                <c:lvl>
                  <c:pt idx="0">
                    <c:v>Aug</c:v>
                  </c:pt>
                  <c:pt idx="1">
                    <c:v>Oct</c:v>
                  </c:pt>
                  <c:pt idx="2">
                    <c:v>Apr</c:v>
                  </c:pt>
                  <c:pt idx="3">
                    <c:v>May</c:v>
                  </c:pt>
                </c:lvl>
                <c:lvl>
                  <c:pt idx="0">
                    <c:v>Qtr3</c:v>
                  </c:pt>
                  <c:pt idx="1">
                    <c:v>Qtr4</c:v>
                  </c:pt>
                  <c:pt idx="2">
                    <c:v>Qtr2</c:v>
                  </c:pt>
                </c:lvl>
                <c:lvl>
                  <c:pt idx="0">
                    <c:v>2018</c:v>
                  </c:pt>
                  <c:pt idx="2">
                    <c:v>2021</c:v>
                  </c:pt>
                </c:lvl>
              </c:multiLvlStrCache>
            </c:multiLvlStrRef>
          </c:cat>
          <c:val>
            <c:numRef>
              <c:f>'study-years-analysis'!$D$3:$D$12</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CFCD-4E8A-A3C8-ADEF92C26791}"/>
            </c:ext>
          </c:extLst>
        </c:ser>
        <c:dLbls>
          <c:showLegendKey val="0"/>
          <c:showVal val="1"/>
          <c:showCatName val="0"/>
          <c:showSerName val="0"/>
          <c:showPercent val="0"/>
          <c:showBubbleSize val="0"/>
        </c:dLbls>
        <c:marker val="1"/>
        <c:smooth val="0"/>
        <c:axId val="48664879"/>
        <c:axId val="48668719"/>
      </c:lineChart>
      <c:catAx>
        <c:axId val="48664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8719"/>
        <c:crosses val="autoZero"/>
        <c:auto val="1"/>
        <c:lblAlgn val="ctr"/>
        <c:lblOffset val="100"/>
        <c:noMultiLvlLbl val="0"/>
      </c:catAx>
      <c:valAx>
        <c:axId val="48668719"/>
        <c:scaling>
          <c:orientation val="minMax"/>
        </c:scaling>
        <c:delete val="1"/>
        <c:axPos val="l"/>
        <c:numFmt formatCode="0.00" sourceLinked="1"/>
        <c:majorTickMark val="none"/>
        <c:minorTickMark val="none"/>
        <c:tickLblPos val="nextTo"/>
        <c:crossAx val="48664879"/>
        <c:crosses val="autoZero"/>
        <c:crossBetween val="between"/>
      </c:valAx>
      <c:spPr>
        <a:noFill/>
        <a:ln>
          <a:noFill/>
        </a:ln>
        <a:effectLst/>
      </c:spPr>
    </c:plotArea>
    <c:legend>
      <c:legendPos val="l"/>
      <c:layout>
        <c:manualLayout>
          <c:xMode val="edge"/>
          <c:yMode val="edge"/>
          <c:x val="1.7985611510791366E-2"/>
          <c:y val="0.4106515680385312"/>
          <c:w val="0.28573235899469401"/>
          <c:h val="0.3579637596846785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[cbse-result-analysis.xlsx]subject-score-analysis!PivotTable1</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200"/>
              <a:t>Subject</a:t>
            </a:r>
            <a:r>
              <a:rPr lang="en-IN" sz="1200" baseline="0"/>
              <a:t>-wise average-score comparision among Male &amp; Female students</a:t>
            </a:r>
            <a:endParaRPr lang="en-IN" sz="1200"/>
          </a:p>
        </c:rich>
      </c:tx>
      <c:layout>
        <c:manualLayout>
          <c:xMode val="edge"/>
          <c:yMode val="edge"/>
          <c:x val="0.11737709142946279"/>
          <c:y val="1.7406440382941687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a:solidFill>
                <a:schemeClr val="accent3"/>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9170278133838"/>
          <c:y val="0.349162177096284"/>
          <c:w val="0.78071001783691762"/>
          <c:h val="0.6200635446884929"/>
        </c:manualLayout>
      </c:layout>
      <c:barChart>
        <c:barDir val="bar"/>
        <c:grouping val="clustered"/>
        <c:varyColors val="0"/>
        <c:ser>
          <c:idx val="0"/>
          <c:order val="0"/>
          <c:tx>
            <c:strRef>
              <c:f>'subject-score-analysis'!$C$2</c:f>
              <c:strCache>
                <c:ptCount val="1"/>
                <c:pt idx="0">
                  <c:v>Average of ENGLISH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'subject-score-analysis'!$C$3:$C$5</c:f>
              <c:numCache>
                <c:formatCode>0.00</c:formatCode>
                <c:ptCount val="2"/>
                <c:pt idx="0">
                  <c:v>70.962962962962962</c:v>
                </c:pt>
                <c:pt idx="1">
                  <c:v>69.408163265306129</c:v>
                </c:pt>
              </c:numCache>
            </c:numRef>
          </c:val>
          <c:extLst>
            <c:ext xmlns:c16="http://schemas.microsoft.com/office/drawing/2014/chart" uri="{C3380CC4-5D6E-409C-BE32-E72D297353CC}">
              <c16:uniqueId val="{00000000-8363-48F4-8D13-8430BFD66D17}"/>
            </c:ext>
          </c:extLst>
        </c:ser>
        <c:ser>
          <c:idx val="1"/>
          <c:order val="1"/>
          <c:tx>
            <c:strRef>
              <c:f>'subject-score-analysis'!$D$2</c:f>
              <c:strCache>
                <c:ptCount val="1"/>
                <c:pt idx="0">
                  <c:v>Average of HINDI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'subject-score-analysis'!$D$3:$D$5</c:f>
              <c:numCache>
                <c:formatCode>0.00</c:formatCode>
                <c:ptCount val="2"/>
                <c:pt idx="0">
                  <c:v>84.888888888888886</c:v>
                </c:pt>
                <c:pt idx="1">
                  <c:v>83.469387755102048</c:v>
                </c:pt>
              </c:numCache>
            </c:numRef>
          </c:val>
          <c:extLst>
            <c:ext xmlns:c16="http://schemas.microsoft.com/office/drawing/2014/chart" uri="{C3380CC4-5D6E-409C-BE32-E72D297353CC}">
              <c16:uniqueId val="{00000001-8363-48F4-8D13-8430BFD66D17}"/>
            </c:ext>
          </c:extLst>
        </c:ser>
        <c:ser>
          <c:idx val="2"/>
          <c:order val="2"/>
          <c:tx>
            <c:strRef>
              <c:f>'subject-score-analysis'!$E$2</c:f>
              <c:strCache>
                <c:ptCount val="1"/>
                <c:pt idx="0">
                  <c:v>Average of MATHS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'subject-score-analysis'!$E$3:$E$5</c:f>
              <c:numCache>
                <c:formatCode>0.00</c:formatCode>
                <c:ptCount val="2"/>
                <c:pt idx="0">
                  <c:v>71.037037037037038</c:v>
                </c:pt>
                <c:pt idx="1">
                  <c:v>80</c:v>
                </c:pt>
              </c:numCache>
            </c:numRef>
          </c:val>
          <c:extLst>
            <c:ext xmlns:c16="http://schemas.microsoft.com/office/drawing/2014/chart" uri="{C3380CC4-5D6E-409C-BE32-E72D297353CC}">
              <c16:uniqueId val="{00000002-8363-48F4-8D13-8430BFD66D17}"/>
            </c:ext>
          </c:extLst>
        </c:ser>
        <c:ser>
          <c:idx val="3"/>
          <c:order val="3"/>
          <c:tx>
            <c:strRef>
              <c:f>'subject-score-analysis'!$F$2</c:f>
              <c:strCache>
                <c:ptCount val="1"/>
                <c:pt idx="0">
                  <c:v>Average of SCIENCE</c:v>
                </c:pt>
              </c:strCache>
            </c:strRef>
          </c:tx>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'subject-score-analysis'!$F$3:$F$5</c:f>
              <c:numCache>
                <c:formatCode>0.00</c:formatCode>
                <c:ptCount val="2"/>
                <c:pt idx="0">
                  <c:v>67.962962962962962</c:v>
                </c:pt>
                <c:pt idx="1">
                  <c:v>72.224489795918373</c:v>
                </c:pt>
              </c:numCache>
            </c:numRef>
          </c:val>
          <c:extLst>
            <c:ext xmlns:c16="http://schemas.microsoft.com/office/drawing/2014/chart" uri="{C3380CC4-5D6E-409C-BE32-E72D297353CC}">
              <c16:uniqueId val="{00000003-8363-48F4-8D13-8430BFD66D17}"/>
            </c:ext>
          </c:extLst>
        </c:ser>
        <c:ser>
          <c:idx val="4"/>
          <c:order val="4"/>
          <c:tx>
            <c:strRef>
              <c:f>'subject-score-analysis'!$G$2</c:f>
              <c:strCache>
                <c:ptCount val="1"/>
                <c:pt idx="0">
                  <c:v>Average of S.ST</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'subject-score-analysis'!$G$3:$G$5</c:f>
              <c:numCache>
                <c:formatCode>0.00</c:formatCode>
                <c:ptCount val="2"/>
                <c:pt idx="0">
                  <c:v>79.777777777777771</c:v>
                </c:pt>
                <c:pt idx="1">
                  <c:v>83.387755102040813</c:v>
                </c:pt>
              </c:numCache>
            </c:numRef>
          </c:val>
          <c:extLst>
            <c:ext xmlns:c16="http://schemas.microsoft.com/office/drawing/2014/chart" uri="{C3380CC4-5D6E-409C-BE32-E72D297353CC}">
              <c16:uniqueId val="{00000004-8363-48F4-8D13-8430BFD66D17}"/>
            </c:ext>
          </c:extLst>
        </c:ser>
        <c:ser>
          <c:idx val="5"/>
          <c:order val="5"/>
          <c:tx>
            <c:strRef>
              <c:f>'subject-score-analysis'!$H$2</c:f>
              <c:strCache>
                <c:ptCount val="1"/>
                <c:pt idx="0">
                  <c:v>Average of IT</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'subject-score-analysis'!$B$3:$B$5</c:f>
              <c:strCache>
                <c:ptCount val="2"/>
                <c:pt idx="0">
                  <c:v>FEMALE</c:v>
                </c:pt>
                <c:pt idx="1">
                  <c:v>MALE</c:v>
                </c:pt>
              </c:strCache>
            </c:strRef>
          </c:cat>
          <c:val>
            <c:numRef>
              <c:f>'subject-score-analysis'!$H$3:$H$5</c:f>
              <c:numCache>
                <c:formatCode>0.00</c:formatCode>
                <c:ptCount val="2"/>
                <c:pt idx="0">
                  <c:v>73.851851851851848</c:v>
                </c:pt>
                <c:pt idx="1">
                  <c:v>77.224489795918373</c:v>
                </c:pt>
              </c:numCache>
            </c:numRef>
          </c:val>
          <c:extLst>
            <c:ext xmlns:c16="http://schemas.microsoft.com/office/drawing/2014/chart" uri="{C3380CC4-5D6E-409C-BE32-E72D297353CC}">
              <c16:uniqueId val="{00000005-8363-48F4-8D13-8430BFD66D17}"/>
            </c:ext>
          </c:extLst>
        </c:ser>
        <c:dLbls>
          <c:showLegendKey val="0"/>
          <c:showVal val="1"/>
          <c:showCatName val="0"/>
          <c:showSerName val="0"/>
          <c:showPercent val="0"/>
          <c:showBubbleSize val="0"/>
        </c:dLbls>
        <c:gapWidth val="219"/>
        <c:axId val="933000655"/>
        <c:axId val="933001615"/>
      </c:barChart>
      <c:catAx>
        <c:axId val="933000655"/>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1615"/>
        <c:crosses val="autoZero"/>
        <c:auto val="1"/>
        <c:lblAlgn val="ctr"/>
        <c:lblOffset val="100"/>
        <c:noMultiLvlLbl val="0"/>
      </c:catAx>
      <c:valAx>
        <c:axId val="933001615"/>
        <c:scaling>
          <c:orientation val="minMax"/>
        </c:scaling>
        <c:delete val="1"/>
        <c:axPos val="b"/>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crossAx val="933000655"/>
        <c:crosses val="autoZero"/>
        <c:crossBetween val="between"/>
      </c:valAx>
      <c:spPr>
        <a:noFill/>
        <a:ln>
          <a:noFill/>
        </a:ln>
        <a:effectLst/>
      </c:spPr>
    </c:plotArea>
    <c:legend>
      <c:legendPos val="t"/>
      <c:layout>
        <c:manualLayout>
          <c:xMode val="edge"/>
          <c:yMode val="edge"/>
          <c:x val="2.9886378581762248E-2"/>
          <c:y val="0.22721819312059677"/>
          <c:w val="0.9402273359240948"/>
          <c:h val="8.709662936869733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[cbse-result-analysis.xlsx]analysis-on-admission-in-sr-sec!PivotTable2</c:name>
    <c:fmtId val="4"/>
  </c:pivotSource>
  <c:chart>
    <c:title>
      <c:tx>
        <c:rich>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US" sz="1200">
                <a:solidFill>
                  <a:schemeClr val="bg1"/>
                </a:solidFill>
              </a:rPr>
              <a:t>Status</a:t>
            </a:r>
            <a:r>
              <a:rPr lang="en-US" sz="1200" baseline="0">
                <a:solidFill>
                  <a:schemeClr val="bg1"/>
                </a:solidFill>
              </a:rPr>
              <a:t> of admission in Higher-Secondary</a:t>
            </a:r>
            <a:endParaRPr lang="en-US" sz="1200">
              <a:solidFill>
                <a:schemeClr val="bg1"/>
              </a:solidFill>
            </a:endParaRPr>
          </a:p>
        </c:rich>
      </c:tx>
      <c:overlay val="0"/>
      <c:spPr>
        <a:noFill/>
        <a:ln>
          <a:noFill/>
        </a:ln>
        <a:effectLst>
          <a:softEdge rad="0"/>
        </a:effectLst>
      </c:spPr>
      <c:txPr>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800524934383201"/>
          <c:y val="0.23972777030919915"/>
          <c:w val="0.38119564873667899"/>
          <c:h val="0.63642147102301871"/>
        </c:manualLayout>
      </c:layout>
      <c:radarChart>
        <c:radarStyle val="marker"/>
        <c:varyColors val="0"/>
        <c:ser>
          <c:idx val="0"/>
          <c:order val="0"/>
          <c:tx>
            <c:strRef>
              <c:f>'analysis-on-admission-in-sr-sec'!$C$2</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'analysis-on-admission-in-sr-sec'!$B$3:$B$11</c:f>
              <c:multiLvlStrCache>
                <c:ptCount val="6"/>
                <c:lvl>
                  <c:pt idx="0">
                    <c:v>COMPARTMENT</c:v>
                  </c:pt>
                  <c:pt idx="1">
                    <c:v>NOT ELIGIBLE</c:v>
                  </c:pt>
                  <c:pt idx="2">
                    <c:v>COMMERCE</c:v>
                  </c:pt>
                  <c:pt idx="3">
                    <c:v>PCB</c:v>
                  </c:pt>
                  <c:pt idx="4">
                    <c:v>PCM + CS</c:v>
                  </c:pt>
                  <c:pt idx="5">
                    <c:v>PCM + HINDI</c:v>
                  </c:pt>
                </c:lvl>
                <c:lvl>
                  <c:pt idx="0">
                    <c:v>DROPPED OUT - </c:v>
                  </c:pt>
                  <c:pt idx="2">
                    <c:v>PROMOTED &amp; RETAINED - </c:v>
                  </c:pt>
                </c:lvl>
              </c:multiLvlStrCache>
            </c:multiLvlStrRef>
          </c:cat>
          <c:val>
            <c:numRef>
              <c:f>'analysis-on-admission-in-sr-sec'!$C$3:$C$11</c:f>
              <c:numCache>
                <c:formatCode>0%</c:formatCode>
                <c:ptCount val="6"/>
                <c:pt idx="0">
                  <c:v>1.3157894736842105E-2</c:v>
                </c:pt>
                <c:pt idx="1">
                  <c:v>0.14473684210526316</c:v>
                </c:pt>
                <c:pt idx="2">
                  <c:v>0.26315789473684209</c:v>
                </c:pt>
                <c:pt idx="3">
                  <c:v>0.10526315789473684</c:v>
                </c:pt>
                <c:pt idx="4">
                  <c:v>0.32894736842105265</c:v>
                </c:pt>
                <c:pt idx="5">
                  <c:v>0.14473684210526316</c:v>
                </c:pt>
              </c:numCache>
            </c:numRef>
          </c:val>
          <c:extLst>
            <c:ext xmlns:c16="http://schemas.microsoft.com/office/drawing/2014/chart" uri="{C3380CC4-5D6E-409C-BE32-E72D297353CC}">
              <c16:uniqueId val="{00000000-F3C4-4D42-AC30-C02232B90549}"/>
            </c:ext>
          </c:extLst>
        </c:ser>
        <c:dLbls>
          <c:showLegendKey val="0"/>
          <c:showVal val="1"/>
          <c:showCatName val="0"/>
          <c:showSerName val="0"/>
          <c:showPercent val="0"/>
          <c:showBubbleSize val="0"/>
        </c:dLbls>
        <c:axId val="1075766495"/>
        <c:axId val="1000730687"/>
      </c:radarChart>
      <c:catAx>
        <c:axId val="107576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000730687"/>
        <c:crosses val="autoZero"/>
        <c:auto val="1"/>
        <c:lblAlgn val="ctr"/>
        <c:lblOffset val="100"/>
        <c:noMultiLvlLbl val="0"/>
      </c:catAx>
      <c:valAx>
        <c:axId val="1000730687"/>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out"/>
        <c:minorTickMark val="none"/>
        <c:tickLblPos val="nextTo"/>
        <c:crossAx val="10757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75000"/>
        <a:lumOff val="25000"/>
      </a:schemeClr>
    </a:solidFill>
    <a:ln>
      <a:noFill/>
    </a:ln>
    <a:effectLst/>
  </c:spPr>
  <c:txPr>
    <a:bodyPr/>
    <a:lstStyle/>
    <a:p>
      <a:pPr>
        <a:defRPr>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[cbse-result-analysis.xlsx]area-wise-analyis!PivotTable2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Score</a:t>
            </a:r>
            <a:r>
              <a:rPr lang="en-IN" baseline="0"/>
              <a:t> comparision between students hailing from Rural/Urban areas &amp; children of staff members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'area-wise-analyis'!$C$2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'area-wise-analyis'!$B$3:$B$6</c:f>
              <c:strCache>
                <c:ptCount val="3"/>
                <c:pt idx="0">
                  <c:v>RURAL</c:v>
                </c:pt>
                <c:pt idx="1">
                  <c:v>STAFF WARD</c:v>
                </c:pt>
                <c:pt idx="2">
                  <c:v>URBAN</c:v>
                </c:pt>
              </c:strCache>
            </c:strRef>
          </c:cat>
          <c:val>
            <c:numRef>
              <c:f>'area-wise-analyis'!$C$3:$C$6</c:f>
              <c:numCache>
                <c:formatCode>0.00</c:formatCode>
                <c:ptCount val="3"/>
                <c:pt idx="0">
                  <c:v>76.684343434343418</c:v>
                </c:pt>
                <c:pt idx="1">
                  <c:v>57.523809523809526</c:v>
                </c:pt>
                <c:pt idx="2">
                  <c:v>76.033333333333331</c:v>
                </c:pt>
              </c:numCache>
            </c:numRef>
          </c:val>
          <c:extLst>
            <c:ext xmlns:c16="http://schemas.microsoft.com/office/drawing/2014/chart" uri="{C3380CC4-5D6E-409C-BE32-E72D297353CC}">
              <c16:uniqueId val="{00000000-6382-4F5A-9440-EEE145CB98C2}"/>
            </c:ext>
          </c:extLst>
        </c:ser>
        <c:dLbls>
          <c:showLegendKey val="0"/>
          <c:showVal val="0"/>
          <c:showCatName val="0"/>
          <c:showSerName val="0"/>
          <c:showPercent val="0"/>
          <c:showBubbleSize val="0"/>
        </c:dLbls>
        <c:gapWidth val="219"/>
        <c:overlap val="-27"/>
        <c:axId val="847466111"/>
        <c:axId val="847467071"/>
      </c:barChart>
      <c:lineChart>
        <c:grouping val="standard"/>
        <c:varyColors val="0"/>
        <c:ser>
          <c:idx val="1"/>
          <c:order val="1"/>
          <c:tx>
            <c:strRef>
              <c:f>'area-wise-analyis'!$D$2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'area-wise-analyis'!$B$3:$B$6</c:f>
              <c:strCache>
                <c:ptCount val="3"/>
                <c:pt idx="0">
                  <c:v>RURAL</c:v>
                </c:pt>
                <c:pt idx="1">
                  <c:v>STAFF WARD</c:v>
                </c:pt>
                <c:pt idx="2">
                  <c:v>URBAN</c:v>
                </c:pt>
              </c:strCache>
            </c:strRef>
          </c:cat>
          <c:val>
            <c:numRef>
              <c:f>'area-wise-analyis'!$D$3:$D$6</c:f>
              <c:numCache>
                <c:formatCode>General</c:formatCode>
                <c:ptCount val="3"/>
                <c:pt idx="0">
                  <c:v>66</c:v>
                </c:pt>
                <c:pt idx="1">
                  <c:v>7</c:v>
                </c:pt>
                <c:pt idx="2">
                  <c:v>10</c:v>
                </c:pt>
              </c:numCache>
            </c:numRef>
          </c:val>
          <c:smooth val="0"/>
          <c:extLst>
            <c:ext xmlns:c16="http://schemas.microsoft.com/office/drawing/2014/chart" uri="{C3380CC4-5D6E-409C-BE32-E72D297353CC}">
              <c16:uniqueId val="{00000001-6382-4F5A-9440-EEE145CB98C2}"/>
            </c:ext>
          </c:extLst>
        </c:ser>
        <c:dLbls>
          <c:showLegendKey val="0"/>
          <c:showVal val="0"/>
          <c:showCatName val="0"/>
          <c:showSerName val="0"/>
          <c:showPercent val="0"/>
          <c:showBubbleSize val="0"/>
        </c:dLbls>
        <c:marker val="1"/>
        <c:smooth val="0"/>
        <c:axId val="847466111"/>
        <c:axId val="847467071"/>
      </c:lineChart>
      <c:catAx>
        <c:axId val="84746611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7071"/>
        <c:crosses val="autoZero"/>
        <c:auto val="1"/>
        <c:lblAlgn val="ctr"/>
        <c:lblOffset val="100"/>
        <c:noMultiLvlLbl val="0"/>
      </c:catAx>
      <c:valAx>
        <c:axId val="847467071"/>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84746611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[cbse-result-analysis.xlsx]category-wise-analysis!PivotTable16</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Social</a:t>
            </a:r>
            <a:r>
              <a:rPr lang="en-IN" baseline="0"/>
              <a:t> Category wise Average Score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'category-wise-analysis'!$B$3:$B$6</c:f>
              <c:strCache>
                <c:ptCount val="3"/>
                <c:pt idx="0">
                  <c:v>GEN</c:v>
                </c:pt>
                <c:pt idx="1">
                  <c:v>OBC</c:v>
                </c:pt>
                <c:pt idx="2">
                  <c:v>SC</c:v>
                </c:pt>
              </c:strCache>
            </c:strRef>
          </c:cat>
          <c:val>
            <c:numRef>
              <c:f>'category-wise-analysis'!$C$3:$C$6</c:f>
              <c:numCache>
                <c:formatCode>0.00</c:formatCode>
                <c:ptCount val="3"/>
                <c:pt idx="0">
                  <c:v>77.755555555555532</c:v>
                </c:pt>
                <c:pt idx="1">
                  <c:v>77.653153153153156</c:v>
                </c:pt>
                <c:pt idx="2">
                  <c:v>74.25</c:v>
                </c:pt>
              </c:numCache>
            </c:numRef>
          </c:val>
          <c:extLst>
            <c:ext xmlns:c16="http://schemas.microsoft.com/office/drawing/2014/chart" uri="{C3380CC4-5D6E-409C-BE32-E72D297353CC}">
              <c16:uniqueId val="{00000000-474F-4D4C-8260-9402E4856B98}"/>
            </c:ext>
          </c:extLst>
        </c:ser>
        <c:dLbls>
          <c:showLegendKey val="0"/>
          <c:showVal val="0"/>
          <c:showCatName val="0"/>
          <c:showSerName val="0"/>
          <c:showPercent val="0"/>
          <c:showBubbleSize val="0"/>
        </c:dLbls>
        <c:gapWidth val="219"/>
        <c:overlap val="-27"/>
        <c:axId val="999158479"/>
        <c:axId val="1004835807"/>
      </c:barChart>
      <c:lineChart>
        <c:grouping val="standard"/>
        <c:varyColors val="0"/>
        <c:ser>
          <c:idx val="1"/>
          <c:order val="1"/>
          <c:tx>
            <c:strRef>
              <c:f>'category-wise-analysis'!$D$2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'category-wise-analysis'!$B$3:$B$6</c:f>
              <c:strCache>
                <c:ptCount val="3"/>
                <c:pt idx="0">
                  <c:v>GEN</c:v>
                </c:pt>
                <c:pt idx="1">
                  <c:v>OBC</c:v>
                </c:pt>
                <c:pt idx="2">
                  <c:v>SC</c:v>
                </c:pt>
              </c:strCache>
            </c:strRef>
          </c:cat>
          <c:val>
            <c:numRef>
              <c:f>'category-wise-analysis'!$D$3:$D$6</c:f>
              <c:numCache>
                <c:formatCode>0.00</c:formatCode>
                <c:ptCount val="3"/>
                <c:pt idx="0">
                  <c:v>15</c:v>
                </c:pt>
                <c:pt idx="1">
                  <c:v>37</c:v>
                </c:pt>
                <c:pt idx="2">
                  <c:v>24</c:v>
                </c:pt>
              </c:numCache>
            </c:numRef>
          </c:val>
          <c:smooth val="0"/>
          <c:extLst>
            <c:ext xmlns:c16="http://schemas.microsoft.com/office/drawing/2014/chart" uri="{C3380CC4-5D6E-409C-BE32-E72D297353CC}">
              <c16:uniqueId val="{00000001-474F-4D4C-8260-9402E4856B98}"/>
            </c:ext>
          </c:extLst>
        </c:ser>
        <c:dLbls>
          <c:showLegendKey val="0"/>
          <c:showVal val="0"/>
          <c:showCatName val="0"/>
          <c:showSerName val="0"/>
          <c:showPercent val="0"/>
          <c:showBubbleSize val="0"/>
        </c:dLbls>
        <c:marker val="1"/>
        <c:smooth val="0"/>
        <c:axId val="999158479"/>
        <c:axId val="1004835807"/>
      </c:lineChart>
      <c:catAx>
        <c:axId val="9991584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04835807"/>
        <c:crosses val="autoZero"/>
        <c:auto val="1"/>
        <c:lblAlgn val="ctr"/>
        <c:lblOffset val="100"/>
        <c:noMultiLvlLbl val="0"/>
      </c:catAx>
      <c:valAx>
        <c:axId val="100483580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991584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[cbse-result-analysis.xlsx]gender-wise-analysis!PivotTable17</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Gender-wise</a:t>
            </a:r>
            <a:r>
              <a:rPr lang="en-IN" baseline="0"/>
              <a:t> Average Score</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'gender-wise-analysis'!$C$2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'gender-wise-analysis'!$B$3:$B$5</c:f>
              <c:strCache>
                <c:ptCount val="2"/>
                <c:pt idx="0">
                  <c:v>FEMALE</c:v>
                </c:pt>
                <c:pt idx="1">
                  <c:v>MALE</c:v>
                </c:pt>
              </c:strCache>
            </c:strRef>
          </c:cat>
          <c:val>
            <c:numRef>
              <c:f>'gender-wise-analysis'!$C$3:$C$5</c:f>
              <c:numCache>
                <c:formatCode>0.00</c:formatCode>
                <c:ptCount val="2"/>
                <c:pt idx="0">
                  <c:v>74.746913580246925</c:v>
                </c:pt>
                <c:pt idx="1">
                  <c:v>77.619047619047606</c:v>
                </c:pt>
              </c:numCache>
            </c:numRef>
          </c:val>
          <c:extLst>
            <c:ext xmlns:c16="http://schemas.microsoft.com/office/drawing/2014/chart" uri="{C3380CC4-5D6E-409C-BE32-E72D297353CC}">
              <c16:uniqueId val="{00000000-B801-4E81-B524-3FED1CD80A5D}"/>
            </c:ext>
          </c:extLst>
        </c:ser>
        <c:dLbls>
          <c:showLegendKey val="0"/>
          <c:showVal val="0"/>
          <c:showCatName val="0"/>
          <c:showSerName val="0"/>
          <c:showPercent val="0"/>
          <c:showBubbleSize val="0"/>
        </c:dLbls>
        <c:gapWidth val="315"/>
        <c:axId val="48680719"/>
        <c:axId val="48672079"/>
      </c:barChart>
      <c:lineChart>
        <c:grouping val="standard"/>
        <c:varyColors val="0"/>
        <c:ser>
          <c:idx val="1"/>
          <c:order val="1"/>
          <c:tx>
            <c:strRef>
              <c:f>'gender-wise-analysis'!$D$2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'gender-wise-analysis'!$B$3:$B$5</c:f>
              <c:strCache>
                <c:ptCount val="2"/>
                <c:pt idx="0">
                  <c:v>FEMALE</c:v>
                </c:pt>
                <c:pt idx="1">
                  <c:v>MALE</c:v>
                </c:pt>
              </c:strCache>
            </c:strRef>
          </c:cat>
          <c:val>
            <c:numRef>
              <c:f>'gender-wise-analysis'!$D$3:$D$5</c:f>
              <c:numCache>
                <c:formatCode>General</c:formatCode>
                <c:ptCount val="2"/>
                <c:pt idx="0">
                  <c:v>27</c:v>
                </c:pt>
                <c:pt idx="1">
                  <c:v>49</c:v>
                </c:pt>
              </c:numCache>
            </c:numRef>
          </c:val>
          <c:smooth val="0"/>
          <c:extLst>
            <c:ext xmlns:c16="http://schemas.microsoft.com/office/drawing/2014/chart" uri="{C3380CC4-5D6E-409C-BE32-E72D297353CC}">
              <c16:uniqueId val="{00000001-B801-4E81-B524-3FED1CD80A5D}"/>
            </c:ext>
          </c:extLst>
        </c:ser>
        <c:dLbls>
          <c:showLegendKey val="0"/>
          <c:showVal val="0"/>
          <c:showCatName val="0"/>
          <c:showSerName val="0"/>
          <c:showPercent val="0"/>
          <c:showBubbleSize val="0"/>
        </c:dLbls>
        <c:marker val="1"/>
        <c:smooth val="0"/>
        <c:axId val="48680719"/>
        <c:axId val="48672079"/>
      </c:lineChart>
      <c:catAx>
        <c:axId val="486807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72079"/>
        <c:crosses val="autoZero"/>
        <c:auto val="1"/>
        <c:lblAlgn val="ctr"/>
        <c:lblOffset val="100"/>
        <c:noMultiLvlLbl val="0"/>
      </c:catAx>
      <c:valAx>
        <c:axId val="4867207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8071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[cbse-result-analysis.xlsx]study-years-analysis!PivotTable18</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Average score of students vs their</a:t>
            </a:r>
            <a:r>
              <a:rPr lang="en-IN" baseline="0"/>
              <a:t> Month of Admission</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'study-years-analysis'!$C$2</c:f>
              <c:strCache>
                <c:ptCount val="1"/>
                <c:pt idx="0">
                  <c:v>Average of PERCENTAGE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multiLvlStrRef>
              <c:f>'study-years-analysis'!$B$3:$B$12</c:f>
              <c:multiLvlStrCache>
                <c:ptCount val="4"/>
                <c:lvl>
                  <c:pt idx="0">
                    <c:v>Aug</c:v>
                  </c:pt>
                  <c:pt idx="1">
                    <c:v>Oct</c:v>
                  </c:pt>
                  <c:pt idx="2">
                    <c:v>Apr</c:v>
                  </c:pt>
                  <c:pt idx="3">
                    <c:v>May</c:v>
                  </c:pt>
                </c:lvl>
                <c:lvl>
                  <c:pt idx="0">
                    <c:v>Qtr3</c:v>
                  </c:pt>
                  <c:pt idx="1">
                    <c:v>Qtr4</c:v>
                  </c:pt>
                  <c:pt idx="2">
                    <c:v>Qtr2</c:v>
                  </c:pt>
                </c:lvl>
                <c:lvl>
                  <c:pt idx="0">
                    <c:v>2018</c:v>
                  </c:pt>
                  <c:pt idx="2">
                    <c:v>2021</c:v>
                  </c:pt>
                </c:lvl>
              </c:multiLvlStrCache>
            </c:multiLvlStrRef>
          </c:cat>
          <c:val>
            <c:numRef>
              <c:f>'study-years-analysis'!$C$3:$C$12</c:f>
              <c:numCache>
                <c:formatCode>0.00</c:formatCode>
                <c:ptCount val="4"/>
                <c:pt idx="0">
                  <c:v>75.70899470899468</c:v>
                </c:pt>
                <c:pt idx="1">
                  <c:v>78.75</c:v>
                </c:pt>
                <c:pt idx="2">
                  <c:v>82.555555555555557</c:v>
                </c:pt>
                <c:pt idx="3">
                  <c:v>87.083333333333343</c:v>
                </c:pt>
              </c:numCache>
            </c:numRef>
          </c:val>
          <c:extLst>
            <c:ext xmlns:c16="http://schemas.microsoft.com/office/drawing/2014/chart" uri="{C3380CC4-5D6E-409C-BE32-E72D297353CC}">
              <c16:uniqueId val="{00000000-4F31-4B9D-8DAC-078AF1D5211A}"/>
            </c:ext>
          </c:extLst>
        </c:ser>
        <c:dLbls>
          <c:showLegendKey val="0"/>
          <c:showVal val="0"/>
          <c:showCatName val="0"/>
          <c:showSerName val="0"/>
          <c:showPercent val="0"/>
          <c:showBubbleSize val="0"/>
        </c:dLbls>
        <c:gapWidth val="315"/>
        <c:axId val="48664879"/>
        <c:axId val="48668719"/>
      </c:barChart>
      <c:lineChart>
        <c:grouping val="standard"/>
        <c:varyColors val="0"/>
        <c:ser>
          <c:idx val="1"/>
          <c:order val="1"/>
          <c:tx>
            <c:strRef>
              <c:f>'study-years-analysis'!$D$2</c:f>
              <c:strCache>
                <c:ptCount val="1"/>
                <c:pt idx="0">
                  <c:v>Count of students</c:v>
                </c:pt>
              </c:strCache>
            </c:strRef>
          </c:tx>
          <c:spPr>
            <a:ln w="34925" cap="rnd">
              <a:solidFill>
                <a:schemeClr val="accent2"/>
              </a:solidFill>
              <a:round/>
            </a:ln>
            <a:effectLst>
              <a:outerShdw blurRad="40000" dist="23000" dir="5400000" rotWithShape="0">
                <a:srgbClr val="000000">
                  <a:alpha val="35000"/>
                </a:srgbClr>
              </a:outerShdw>
            </a:effectLst>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'study-years-analysis'!$B$3:$B$12</c:f>
              <c:multiLvlStrCache>
                <c:ptCount val="4"/>
                <c:lvl>
                  <c:pt idx="0">
                    <c:v>Aug</c:v>
                  </c:pt>
                  <c:pt idx="1">
                    <c:v>Oct</c:v>
                  </c:pt>
                  <c:pt idx="2">
                    <c:v>Apr</c:v>
                  </c:pt>
                  <c:pt idx="3">
                    <c:v>May</c:v>
                  </c:pt>
                </c:lvl>
                <c:lvl>
                  <c:pt idx="0">
                    <c:v>Qtr3</c:v>
                  </c:pt>
                  <c:pt idx="1">
                    <c:v>Qtr4</c:v>
                  </c:pt>
                  <c:pt idx="2">
                    <c:v>Qtr2</c:v>
                  </c:pt>
                </c:lvl>
                <c:lvl>
                  <c:pt idx="0">
                    <c:v>2018</c:v>
                  </c:pt>
                  <c:pt idx="2">
                    <c:v>2021</c:v>
                  </c:pt>
                </c:lvl>
              </c:multiLvlStrCache>
            </c:multiLvlStrRef>
          </c:cat>
          <c:val>
            <c:numRef>
              <c:f>'study-years-analysis'!$D$3:$D$12</c:f>
              <c:numCache>
                <c:formatCode>0.00</c:formatCode>
                <c:ptCount val="4"/>
                <c:pt idx="0">
                  <c:v>63</c:v>
                </c:pt>
                <c:pt idx="1">
                  <c:v>8</c:v>
                </c:pt>
                <c:pt idx="2">
                  <c:v>3</c:v>
                </c:pt>
                <c:pt idx="3">
                  <c:v>2</c:v>
                </c:pt>
              </c:numCache>
            </c:numRef>
          </c:val>
          <c:smooth val="0"/>
          <c:extLst>
            <c:ext xmlns:c16="http://schemas.microsoft.com/office/drawing/2014/chart" uri="{C3380CC4-5D6E-409C-BE32-E72D297353CC}">
              <c16:uniqueId val="{00000001-4F31-4B9D-8DAC-078AF1D5211A}"/>
            </c:ext>
          </c:extLst>
        </c:ser>
        <c:dLbls>
          <c:showLegendKey val="0"/>
          <c:showVal val="0"/>
          <c:showCatName val="0"/>
          <c:showSerName val="0"/>
          <c:showPercent val="0"/>
          <c:showBubbleSize val="0"/>
        </c:dLbls>
        <c:marker val="1"/>
        <c:smooth val="0"/>
        <c:axId val="48664879"/>
        <c:axId val="48668719"/>
      </c:lineChart>
      <c:catAx>
        <c:axId val="4866487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8719"/>
        <c:crosses val="autoZero"/>
        <c:auto val="1"/>
        <c:lblAlgn val="ctr"/>
        <c:lblOffset val="100"/>
        <c:noMultiLvlLbl val="0"/>
      </c:catAx>
      <c:valAx>
        <c:axId val="4866871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4866487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[cbse-result-analysis.xlsx]subject-score-analysis!PivotTable1</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Subject</a:t>
            </a:r>
            <a:r>
              <a:rPr lang="en-IN" baseline="0"/>
              <a:t>-wise average-score comparision among Male &amp; Female students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'subject-score-analysis'!$C$2</c:f>
              <c:strCache>
                <c:ptCount val="1"/>
                <c:pt idx="0">
                  <c:v>Average of ENGLISH</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'subject-score-analysis'!$B$3:$B$5</c:f>
              <c:strCache>
                <c:ptCount val="2"/>
                <c:pt idx="0">
                  <c:v>FEMALE</c:v>
                </c:pt>
                <c:pt idx="1">
                  <c:v>MALE</c:v>
                </c:pt>
              </c:strCache>
            </c:strRef>
          </c:cat>
          <c:val>
            <c:numRef>
              <c:f>'subject-score-analysis'!$C$3:$C$5</c:f>
              <c:numCache>
                <c:formatCode>0.00</c:formatCode>
                <c:ptCount val="2"/>
                <c:pt idx="0">
                  <c:v>70.962962962962962</c:v>
                </c:pt>
                <c:pt idx="1">
                  <c:v>69.408163265306129</c:v>
                </c:pt>
              </c:numCache>
            </c:numRef>
          </c:val>
          <c:extLst>
            <c:ext xmlns:c16="http://schemas.microsoft.com/office/drawing/2014/chart" uri="{C3380CC4-5D6E-409C-BE32-E72D297353CC}">
              <c16:uniqueId val="{00000000-5B72-47DA-AB6C-D6B80BDDDCF9}"/>
            </c:ext>
          </c:extLst>
        </c:ser>
        <c:ser>
          <c:idx val="1"/>
          <c:order val="1"/>
          <c:tx>
            <c:strRef>
              <c:f>'subject-score-analysis'!$D$2</c:f>
              <c:strCache>
                <c:ptCount val="1"/>
                <c:pt idx="0">
                  <c:v>Average of HINDI</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'subject-score-analysis'!$B$3:$B$5</c:f>
              <c:strCache>
                <c:ptCount val="2"/>
                <c:pt idx="0">
                  <c:v>FEMALE</c:v>
                </c:pt>
                <c:pt idx="1">
                  <c:v>MALE</c:v>
                </c:pt>
              </c:strCache>
            </c:strRef>
          </c:cat>
          <c:val>
            <c:numRef>
              <c:f>'subject-score-analysis'!$D$3:$D$5</c:f>
              <c:numCache>
                <c:formatCode>0.00</c:formatCode>
                <c:ptCount val="2"/>
                <c:pt idx="0">
                  <c:v>84.888888888888886</c:v>
                </c:pt>
                <c:pt idx="1">
                  <c:v>83.469387755102048</c:v>
                </c:pt>
              </c:numCache>
            </c:numRef>
          </c:val>
          <c:extLst>
            <c:ext xmlns:c16="http://schemas.microsoft.com/office/drawing/2014/chart" uri="{C3380CC4-5D6E-409C-BE32-E72D297353CC}">
              <c16:uniqueId val="{00000001-5B72-47DA-AB6C-D6B80BDDDCF9}"/>
            </c:ext>
          </c:extLst>
        </c:ser>
        <c:ser>
          <c:idx val="2"/>
          <c:order val="2"/>
          <c:tx>
            <c:strRef>
              <c:f>'subject-score-analysis'!$E$2</c:f>
              <c:strCache>
                <c:ptCount val="1"/>
                <c:pt idx="0">
                  <c:v>Average of MATHS</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'subject-score-analysis'!$B$3:$B$5</c:f>
              <c:strCache>
                <c:ptCount val="2"/>
                <c:pt idx="0">
                  <c:v>FEMALE</c:v>
                </c:pt>
                <c:pt idx="1">
                  <c:v>MALE</c:v>
                </c:pt>
              </c:strCache>
            </c:strRef>
          </c:cat>
          <c:val>
            <c:numRef>
              <c:f>'subject-score-analysis'!$E$3:$E$5</c:f>
              <c:numCache>
                <c:formatCode>0.00</c:formatCode>
                <c:ptCount val="2"/>
                <c:pt idx="0">
                  <c:v>71.037037037037038</c:v>
                </c:pt>
                <c:pt idx="1">
                  <c:v>80</c:v>
                </c:pt>
              </c:numCache>
            </c:numRef>
          </c:val>
          <c:extLst>
            <c:ext xmlns:c16="http://schemas.microsoft.com/office/drawing/2014/chart" uri="{C3380CC4-5D6E-409C-BE32-E72D297353CC}">
              <c16:uniqueId val="{00000002-5B72-47DA-AB6C-D6B80BDDDCF9}"/>
            </c:ext>
          </c:extLst>
        </c:ser>
        <c:dLbls>
          <c:showLegendKey val="0"/>
          <c:showVal val="0"/>
          <c:showCatName val="0"/>
          <c:showSerName val="0"/>
          <c:showPercent val="0"/>
          <c:showBubbleSize val="0"/>
        </c:dLbls>
        <c:gapWidth val="219"/>
        <c:axId val="933000655"/>
        <c:axId val="933001615"/>
      </c:barChart>
      <c:lineChart>
        <c:grouping val="standard"/>
        <c:varyColors val="0"/>
        <c:ser>
          <c:idx val="3"/>
          <c:order val="3"/>
          <c:tx>
            <c:strRef>
              <c:f>'subject-score-analysis'!$F$2</c:f>
              <c:strCache>
                <c:ptCount val="1"/>
                <c:pt idx="0">
                  <c:v>Average of SCIENCE</c:v>
                </c:pt>
              </c:strCache>
            </c:strRef>
          </c:tx>
          <c:spPr>
            <a:ln w="34925" cap="rnd">
              <a:solidFill>
                <a:schemeClr val="accent4"/>
              </a:solidFill>
              <a:round/>
            </a:ln>
            <a:effectLst>
              <a:outerShdw blurRad="40000" dist="23000" dir="5400000" rotWithShape="0">
                <a:srgbClr val="000000">
                  <a:alpha val="35000"/>
                </a:srgbClr>
              </a:outerShdw>
            </a:effectLst>
          </c:spPr>
          <c:marker>
            <c:symbol val="circle"/>
            <c:size val="6"/>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w="9525">
                <a:solidFill>
                  <a:schemeClr val="accent4"/>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'subject-score-analysis'!$B$3:$B$5</c:f>
              <c:strCache>
                <c:ptCount val="2"/>
                <c:pt idx="0">
                  <c:v>FEMALE</c:v>
                </c:pt>
                <c:pt idx="1">
                  <c:v>MALE</c:v>
                </c:pt>
              </c:strCache>
            </c:strRef>
          </c:cat>
          <c:val>
            <c:numRef>
              <c:f>'subject-score-analysis'!$F$3:$F$5</c:f>
              <c:numCache>
                <c:formatCode>0.00</c:formatCode>
                <c:ptCount val="2"/>
                <c:pt idx="0">
                  <c:v>67.962962962962962</c:v>
                </c:pt>
                <c:pt idx="1">
                  <c:v>72.224489795918373</c:v>
                </c:pt>
              </c:numCache>
            </c:numRef>
          </c:val>
          <c:smooth val="0"/>
          <c:extLst>
            <c:ext xmlns:c16="http://schemas.microsoft.com/office/drawing/2014/chart" uri="{C3380CC4-5D6E-409C-BE32-E72D297353CC}">
              <c16:uniqueId val="{00000003-5B72-47DA-AB6C-D6B80BDDDCF9}"/>
            </c:ext>
          </c:extLst>
        </c:ser>
        <c:ser>
          <c:idx val="4"/>
          <c:order val="4"/>
          <c:tx>
            <c:strRef>
              <c:f>'subject-score-analysis'!$G$2</c:f>
              <c:strCache>
                <c:ptCount val="1"/>
                <c:pt idx="0">
                  <c:v>Average of S.ST</c:v>
                </c:pt>
              </c:strCache>
            </c:strRef>
          </c:tx>
          <c:spPr>
            <a:ln w="34925" cap="rnd">
              <a:solidFill>
                <a:schemeClr val="accent5"/>
              </a:solidFill>
              <a:round/>
            </a:ln>
            <a:effectLst>
              <a:outerShdw blurRad="40000" dist="23000" dir="5400000" rotWithShape="0">
                <a:srgbClr val="000000">
                  <a:alpha val="35000"/>
                </a:srgbClr>
              </a:outerShdw>
            </a:effectLst>
          </c:spPr>
          <c:marker>
            <c:symbol val="circle"/>
            <c:size val="6"/>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w="9525">
                <a:solidFill>
                  <a:schemeClr val="accent5"/>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'subject-score-analysis'!$B$3:$B$5</c:f>
              <c:strCache>
                <c:ptCount val="2"/>
                <c:pt idx="0">
                  <c:v>FEMALE</c:v>
                </c:pt>
                <c:pt idx="1">
                  <c:v>MALE</c:v>
                </c:pt>
              </c:strCache>
            </c:strRef>
          </c:cat>
          <c:val>
            <c:numRef>
              <c:f>'subject-score-analysis'!$G$3:$G$5</c:f>
              <c:numCache>
                <c:formatCode>0.00</c:formatCode>
                <c:ptCount val="2"/>
                <c:pt idx="0">
                  <c:v>79.777777777777771</c:v>
                </c:pt>
                <c:pt idx="1">
                  <c:v>83.387755102040813</c:v>
                </c:pt>
              </c:numCache>
            </c:numRef>
          </c:val>
          <c:smooth val="0"/>
          <c:extLst>
            <c:ext xmlns:c16="http://schemas.microsoft.com/office/drawing/2014/chart" uri="{C3380CC4-5D6E-409C-BE32-E72D297353CC}">
              <c16:uniqueId val="{00000004-5B72-47DA-AB6C-D6B80BDDDCF9}"/>
            </c:ext>
          </c:extLst>
        </c:ser>
        <c:ser>
          <c:idx val="5"/>
          <c:order val="5"/>
          <c:tx>
            <c:strRef>
              <c:f>'subject-score-analysis'!$H$2</c:f>
              <c:strCache>
                <c:ptCount val="1"/>
                <c:pt idx="0">
                  <c:v>Average of IT</c:v>
                </c:pt>
              </c:strCache>
            </c:strRef>
          </c:tx>
          <c:spPr>
            <a:ln w="34925" cap="rnd">
              <a:solidFill>
                <a:schemeClr val="accent6"/>
              </a:solidFill>
              <a:round/>
            </a:ln>
            <a:effectLst>
              <a:outerShdw blurRad="40000" dist="23000" dir="5400000" rotWithShape="0">
                <a:srgbClr val="000000">
                  <a:alpha val="35000"/>
                </a:srgbClr>
              </a:outerShdw>
            </a:effectLst>
          </c:spPr>
          <c:marker>
            <c:symbol val="circle"/>
            <c:size val="6"/>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'subject-score-analysis'!$B$3:$B$5</c:f>
              <c:strCache>
                <c:ptCount val="2"/>
                <c:pt idx="0">
                  <c:v>FEMALE</c:v>
                </c:pt>
                <c:pt idx="1">
                  <c:v>MALE</c:v>
                </c:pt>
              </c:strCache>
            </c:strRef>
          </c:cat>
          <c:val>
            <c:numRef>
              <c:f>'subject-score-analysis'!$H$3:$H$5</c:f>
              <c:numCache>
                <c:formatCode>0.00</c:formatCode>
                <c:ptCount val="2"/>
                <c:pt idx="0">
                  <c:v>73.851851851851848</c:v>
                </c:pt>
                <c:pt idx="1">
                  <c:v>77.224489795918373</c:v>
                </c:pt>
              </c:numCache>
            </c:numRef>
          </c:val>
          <c:smooth val="0"/>
          <c:extLst>
            <c:ext xmlns:c16="http://schemas.microsoft.com/office/drawing/2014/chart" uri="{C3380CC4-5D6E-409C-BE32-E72D297353CC}">
              <c16:uniqueId val="{00000005-5B72-47DA-AB6C-D6B80BDDDCF9}"/>
            </c:ext>
          </c:extLst>
        </c:ser>
        <c:dLbls>
          <c:showLegendKey val="0"/>
          <c:showVal val="0"/>
          <c:showCatName val="0"/>
          <c:showSerName val="0"/>
          <c:showPercent val="0"/>
          <c:showBubbleSize val="0"/>
        </c:dLbls>
        <c:marker val="1"/>
        <c:smooth val="0"/>
        <c:axId val="933000655"/>
        <c:axId val="933001615"/>
      </c:lineChart>
      <c:catAx>
        <c:axId val="93300065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1615"/>
        <c:crosses val="autoZero"/>
        <c:auto val="1"/>
        <c:lblAlgn val="ctr"/>
        <c:lblOffset val="100"/>
        <c:noMultiLvlLbl val="0"/>
      </c:catAx>
      <c:valAx>
        <c:axId val="933001615"/>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330006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[cbse-result-analysis.xlsx]analysis-on-admission-in-sr-sec!PivotTable2</c:name>
    <c:fmtId val="1"/>
  </c:pivotSource>
  <c:chart>
    <c:title>
      <c:tx>
        <c:rich>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r>
              <a:rPr lang="en-US">
                <a:solidFill>
                  <a:schemeClr val="bg1"/>
                </a:solidFill>
              </a:rPr>
              <a:t>Status</a:t>
            </a:r>
            <a:r>
              <a:rPr lang="en-US" baseline="0">
                <a:solidFill>
                  <a:schemeClr val="bg1"/>
                </a:solidFill>
              </a:rPr>
              <a:t> of admission in Higher-Secondary</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400" b="1" i="0" u="none" strike="noStrike" kern="1200" cap="none"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title>
    <c:autoTitleDeleted val="0"/>
    <c:pivotFmts>
      <c:pivotFmt>
        <c:idx val="0"/>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'analysis-on-admission-in-sr-sec'!$C$2</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'analysis-on-admission-in-sr-sec'!$B$3:$B$11</c:f>
              <c:multiLvlStrCache>
                <c:ptCount val="6"/>
                <c:lvl>
                  <c:pt idx="0">
                    <c:v>COMPARTMENT</c:v>
                  </c:pt>
                  <c:pt idx="1">
                    <c:v>NOT ELIGIBLE</c:v>
                  </c:pt>
                  <c:pt idx="2">
                    <c:v>COMMERCE</c:v>
                  </c:pt>
                  <c:pt idx="3">
                    <c:v>PCB</c:v>
                  </c:pt>
                  <c:pt idx="4">
                    <c:v>PCM + CS</c:v>
                  </c:pt>
                  <c:pt idx="5">
                    <c:v>PCM + HINDI</c:v>
                  </c:pt>
                </c:lvl>
                <c:lvl>
                  <c:pt idx="0">
                    <c:v>DROPPED OUT - </c:v>
                  </c:pt>
                  <c:pt idx="2">
                    <c:v>PROMOTED &amp; RETAINED - </c:v>
                  </c:pt>
                </c:lvl>
              </c:multiLvlStrCache>
            </c:multiLvlStrRef>
          </c:cat>
          <c:val>
            <c:numRef>
              <c:f>'analysis-on-admission-in-sr-sec'!$C$3:$C$11</c:f>
              <c:numCache>
                <c:formatCode>0%</c:formatCode>
                <c:ptCount val="6"/>
                <c:pt idx="0">
                  <c:v>1.3157894736842105E-2</c:v>
                </c:pt>
                <c:pt idx="1">
                  <c:v>0.14473684210526316</c:v>
                </c:pt>
                <c:pt idx="2">
                  <c:v>0.26315789473684209</c:v>
                </c:pt>
                <c:pt idx="3">
                  <c:v>0.10526315789473684</c:v>
                </c:pt>
                <c:pt idx="4">
                  <c:v>0.32894736842105265</c:v>
                </c:pt>
                <c:pt idx="5">
                  <c:v>0.14473684210526316</c:v>
                </c:pt>
              </c:numCache>
            </c:numRef>
          </c:val>
          <c:extLst>
            <c:ext xmlns:c16="http://schemas.microsoft.com/office/drawing/2014/chart" uri="{C3380CC4-5D6E-409C-BE32-E72D297353CC}">
              <c16:uniqueId val="{00000000-913C-48CF-B450-E7D20AD64BB9}"/>
            </c:ext>
          </c:extLst>
        </c:ser>
        <c:dLbls>
          <c:showLegendKey val="0"/>
          <c:showVal val="1"/>
          <c:showCatName val="0"/>
          <c:showSerName val="0"/>
          <c:showPercent val="0"/>
          <c:showBubbleSize val="0"/>
        </c:dLbls>
        <c:axId val="1075766495"/>
        <c:axId val="1000730687"/>
      </c:radarChart>
      <c:catAx>
        <c:axId val="107576649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atin typeface="+mn-lt"/>
                <a:ea typeface="+mn-ea"/>
                <a:cs typeface="+mn-cs"/>
              </a:defRPr>
            </a:pPr>
            <a:endParaRPr lang="en-US"/>
          </a:p>
        </c:txPr>
        <c:crossAx val="1000730687"/>
        <c:crosses val="autoZero"/>
        <c:auto val="1"/>
        <c:lblAlgn val="ctr"/>
        <c:lblOffset val="100"/>
        <c:noMultiLvlLbl val="0"/>
      </c:catAx>
      <c:valAx>
        <c:axId val="1000730687"/>
        <c:scaling>
          <c:orientation val="minMax"/>
        </c:scaling>
        <c:delete val="1"/>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crossAx val="1075766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ln w="6350">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gradFill>
            <a:gsLst>
              <a:gs pos="41000">
                <a:schemeClr val="bg1">
                  <a:lumMod val="95000"/>
                </a:schemeClr>
              </a:gs>
              <a:gs pos="58000">
                <a:srgbClr val="CAD9EB"/>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321">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8.xml"/></Relationships>
</file>

<file path=xl/drawings/_rels/drawing4.xml.rels><?xml version="1.0" encoding="UTF-8" standalone="yes"?>
<Relationships xmlns="http://schemas.openxmlformats.org/package/2006/relationships"><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0</xdr:colOff>
      <xdr:row>13</xdr:row>
      <xdr:rowOff>91440</xdr:rowOff>
    </xdr:from>
    <xdr:to>
      <xdr:col>4</xdr:col>
      <xdr:colOff>243840</xdr:colOff>
      <xdr:row>29</xdr:row>
      <xdr:rowOff>60960</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xdr:row>
      <xdr:rowOff>38100</xdr:rowOff>
    </xdr:from>
    <xdr:to>
      <xdr:col>5</xdr:col>
      <xdr:colOff>434340</xdr:colOff>
      <xdr:row>13</xdr:row>
      <xdr:rowOff>60960</xdr:rowOff>
    </xdr:to>
    <xdr:graphicFrame macro="">
      <xdr:nvGraphicFramePr>
        <xdr:cNvPr id="3" name="Chart 2">
          <a:extLst>
            <a:ext uri="{FF2B5EF4-FFF2-40B4-BE49-F238E27FC236}">
              <a16:creationId xmlns:a16="http://schemas.microsoft.com/office/drawing/2014/main" id="{00000000-0008-0000-04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472440</xdr:colOff>
      <xdr:row>1</xdr:row>
      <xdr:rowOff>38100</xdr:rowOff>
    </xdr:from>
    <xdr:to>
      <xdr:col>10</xdr:col>
      <xdr:colOff>236220</xdr:colOff>
      <xdr:row>13</xdr:row>
      <xdr:rowOff>60960</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281940</xdr:colOff>
      <xdr:row>1</xdr:row>
      <xdr:rowOff>38100</xdr:rowOff>
    </xdr:from>
    <xdr:to>
      <xdr:col>18</xdr:col>
      <xdr:colOff>0</xdr:colOff>
      <xdr:row>13</xdr:row>
      <xdr:rowOff>60960</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281940</xdr:colOff>
      <xdr:row>13</xdr:row>
      <xdr:rowOff>91440</xdr:rowOff>
    </xdr:from>
    <xdr:to>
      <xdr:col>10</xdr:col>
      <xdr:colOff>121920</xdr:colOff>
      <xdr:row>29</xdr:row>
      <xdr:rowOff>60960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0</xdr:colOff>
      <xdr:row>1</xdr:row>
      <xdr:rowOff>45720</xdr:rowOff>
    </xdr:from>
    <xdr:to>
      <xdr:col>0</xdr:col>
      <xdr:colOff>1234440</xdr:colOff>
      <xdr:row>6</xdr:row>
      <xdr:rowOff>30480</xdr:rowOff>
    </xdr:to>
    <mc:AlternateContent xmlns:mc="http://schemas.openxmlformats.org/markup-compatibility/2006" xmlns:a14="http://schemas.microsoft.com/office/drawing/2010/main">
      <mc:Choice Requires="a14">
        <xdr:graphicFrame macro="">
          <xdr:nvGraphicFramePr>
            <xdr:cNvPr id="7" name="GENGER">
              <a:extLst>
                <a:ext uri="{FF2B5EF4-FFF2-40B4-BE49-F238E27FC236}">
                  <a16:creationId xmlns:a16="http://schemas.microsoft.com/office/drawing/2014/main" id="{00000000-0008-0000-0400-000007000000}"/>
                </a:ext>
              </a:extLst>
            </xdr:cNvPr>
            <xdr:cNvGraphicFramePr/>
          </xdr:nvGraphicFramePr>
          <xdr:xfrm>
            <a:off x="0" y="0"/>
            <a:ext cx="0" cy="0"/>
          </xdr:xfrm>
          <a:graphic>
            <a:graphicData uri="http://schemas.microsoft.com/office/drawing/2010/slicer">
              <sle:slicer xmlns:sle="http://schemas.microsoft.com/office/drawing/2010/slicer" name="GENGER"/>
            </a:graphicData>
          </a:graphic>
        </xdr:graphicFrame>
      </mc:Choice>
      <mc:Fallback xmlns="">
        <xdr:sp macro="" textlink="">
          <xdr:nvSpPr>
            <xdr:cNvPr id="0" name=""/>
            <xdr:cNvSpPr>
              <a:spLocks noTextEdit="1"/>
            </xdr:cNvSpPr>
          </xdr:nvSpPr>
          <xdr:spPr>
            <a:xfrm>
              <a:off x="0" y="411480"/>
              <a:ext cx="123444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68580</xdr:rowOff>
    </xdr:from>
    <xdr:to>
      <xdr:col>0</xdr:col>
      <xdr:colOff>1234440</xdr:colOff>
      <xdr:row>13</xdr:row>
      <xdr:rowOff>60960</xdr:rowOff>
    </xdr:to>
    <mc:AlternateContent xmlns:mc="http://schemas.openxmlformats.org/markup-compatibility/2006" xmlns:a14="http://schemas.microsoft.com/office/drawing/2010/main">
      <mc:Choice Requires="a14">
        <xdr:graphicFrame macro="">
          <xdr:nvGraphicFramePr>
            <xdr:cNvPr id="9" name="AREA 3">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0/slicer">
              <sle:slicer xmlns:sle="http://schemas.microsoft.com/office/drawing/2010/slicer" name="AREA 3"/>
            </a:graphicData>
          </a:graphic>
        </xdr:graphicFrame>
      </mc:Choice>
      <mc:Fallback xmlns="">
        <xdr:sp macro="" textlink="">
          <xdr:nvSpPr>
            <xdr:cNvPr id="0" name=""/>
            <xdr:cNvSpPr>
              <a:spLocks noTextEdit="1"/>
            </xdr:cNvSpPr>
          </xdr:nvSpPr>
          <xdr:spPr>
            <a:xfrm>
              <a:off x="0" y="1348740"/>
              <a:ext cx="1234440" cy="1272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160020</xdr:colOff>
      <xdr:row>13</xdr:row>
      <xdr:rowOff>91440</xdr:rowOff>
    </xdr:from>
    <xdr:to>
      <xdr:col>18</xdr:col>
      <xdr:colOff>0</xdr:colOff>
      <xdr:row>29</xdr:row>
      <xdr:rowOff>60960</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281940</xdr:colOff>
      <xdr:row>1</xdr:row>
      <xdr:rowOff>163830</xdr:rowOff>
    </xdr:from>
    <xdr:to>
      <xdr:col>7</xdr:col>
      <xdr:colOff>1219200</xdr:colOff>
      <xdr:row>16</xdr:row>
      <xdr:rowOff>163830</xdr:rowOff>
    </xdr:to>
    <xdr:graphicFrame macro="">
      <xdr:nvGraphicFramePr>
        <xdr:cNvPr id="3" name="Chart 2">
          <a:extLst>
            <a:ext uri="{FF2B5EF4-FFF2-40B4-BE49-F238E27FC236}">
              <a16:creationId xmlns:a16="http://schemas.microsoft.com/office/drawing/2014/main" id="{00000000-0008-0000-06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152400</xdr:colOff>
      <xdr:row>8</xdr:row>
      <xdr:rowOff>68581</xdr:rowOff>
    </xdr:from>
    <xdr:to>
      <xdr:col>2</xdr:col>
      <xdr:colOff>1120140</xdr:colOff>
      <xdr:row>15</xdr:row>
      <xdr:rowOff>76201</xdr:rowOff>
    </xdr:to>
    <mc:AlternateContent xmlns:mc="http://schemas.openxmlformats.org/markup-compatibility/2006" xmlns:a14="http://schemas.microsoft.com/office/drawing/2010/main">
      <mc:Choice Requires="a14">
        <xdr:graphicFrame macro="">
          <xdr:nvGraphicFramePr>
            <xdr:cNvPr id="3" name="AREA">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microsoft.com/office/drawing/2010/slicer">
              <sle:slicer xmlns:sle="http://schemas.microsoft.com/office/drawing/2010/slicer" name="AREA"/>
            </a:graphicData>
          </a:graphic>
        </xdr:graphicFrame>
      </mc:Choice>
      <mc:Fallback xmlns="">
        <xdr:sp macro="" textlink="">
          <xdr:nvSpPr>
            <xdr:cNvPr id="0" name=""/>
            <xdr:cNvSpPr>
              <a:spLocks noTextEdit="1"/>
            </xdr:cNvSpPr>
          </xdr:nvSpPr>
          <xdr:spPr>
            <a:xfrm>
              <a:off x="762000" y="1531621"/>
              <a:ext cx="1828800" cy="1287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502920</xdr:colOff>
      <xdr:row>1</xdr:row>
      <xdr:rowOff>49530</xdr:rowOff>
    </xdr:from>
    <xdr:to>
      <xdr:col>13</xdr:col>
      <xdr:colOff>198120</xdr:colOff>
      <xdr:row>16</xdr:row>
      <xdr:rowOff>49530</xdr:rowOff>
    </xdr:to>
    <xdr:graphicFrame macro="">
      <xdr:nvGraphicFramePr>
        <xdr:cNvPr id="4" name="Chart 3">
          <a:extLst>
            <a:ext uri="{FF2B5EF4-FFF2-40B4-BE49-F238E27FC236}">
              <a16:creationId xmlns:a16="http://schemas.microsoft.com/office/drawing/2014/main" id="{00000000-0008-0000-07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495300</xdr:colOff>
      <xdr:row>1</xdr:row>
      <xdr:rowOff>163830</xdr:rowOff>
    </xdr:from>
    <xdr:to>
      <xdr:col>13</xdr:col>
      <xdr:colOff>190500</xdr:colOff>
      <xdr:row>16</xdr:row>
      <xdr:rowOff>163830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449580</xdr:colOff>
      <xdr:row>6</xdr:row>
      <xdr:rowOff>76201</xdr:rowOff>
    </xdr:from>
    <xdr:to>
      <xdr:col>3</xdr:col>
      <xdr:colOff>769620</xdr:colOff>
      <xdr:row>15</xdr:row>
      <xdr:rowOff>76201</xdr:rowOff>
    </xdr:to>
    <mc:AlternateContent xmlns:mc="http://schemas.openxmlformats.org/markup-compatibility/2006" xmlns:a14="http://schemas.microsoft.com/office/drawing/2010/main">
      <mc:Choice Requires="a14">
        <xdr:graphicFrame macro="">
          <xdr:nvGraphicFramePr>
            <xdr:cNvPr id="4" name="AREA 1">
              <a:extLst>
                <a:ext uri="{FF2B5EF4-FFF2-40B4-BE49-F238E27FC236}">
                  <a16:creationId xmlns:a16="http://schemas.microsoft.com/office/drawing/2014/main" id="{00000000-0008-0000-0800-000004000000}"/>
                </a:ext>
              </a:extLst>
            </xdr:cNvPr>
            <xdr:cNvGraphicFramePr/>
          </xdr:nvGraphicFramePr>
          <xdr:xfrm>
            <a:off x="0" y="0"/>
            <a:ext cx="0" cy="0"/>
          </xdr:xfrm>
          <a:graphic>
            <a:graphicData uri="http://schemas.microsoft.com/office/drawing/2010/slicer">
              <sle:slicer xmlns:sle="http://schemas.microsoft.com/office/drawing/2010/slicer" name="AREA 1"/>
            </a:graphicData>
          </a:graphic>
        </xdr:graphicFrame>
      </mc:Choice>
      <mc:Fallback xmlns="">
        <xdr:sp macro="" textlink="">
          <xdr:nvSpPr>
            <xdr:cNvPr id="0" name=""/>
            <xdr:cNvSpPr>
              <a:spLocks noTextEdit="1"/>
            </xdr:cNvSpPr>
          </xdr:nvSpPr>
          <xdr:spPr>
            <a:xfrm>
              <a:off x="1920240" y="1173481"/>
              <a:ext cx="1828800" cy="16459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342900</xdr:colOff>
      <xdr:row>1</xdr:row>
      <xdr:rowOff>19050</xdr:rowOff>
    </xdr:from>
    <xdr:to>
      <xdr:col>11</xdr:col>
      <xdr:colOff>449580</xdr:colOff>
      <xdr:row>18</xdr:row>
      <xdr:rowOff>144780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434340</xdr:colOff>
      <xdr:row>13</xdr:row>
      <xdr:rowOff>7621</xdr:rowOff>
    </xdr:from>
    <xdr:to>
      <xdr:col>3</xdr:col>
      <xdr:colOff>754380</xdr:colOff>
      <xdr:row>21</xdr:row>
      <xdr:rowOff>83821</xdr:rowOff>
    </xdr:to>
    <mc:AlternateContent xmlns:mc="http://schemas.openxmlformats.org/markup-compatibility/2006" xmlns:a14="http://schemas.microsoft.com/office/drawing/2010/main">
      <mc:Choice Requires="a14">
        <xdr:graphicFrame macro="">
          <xdr:nvGraphicFramePr>
            <xdr:cNvPr id="3" name="AREA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microsoft.com/office/drawing/2010/slicer">
              <sle:slicer xmlns:sle="http://schemas.microsoft.com/office/drawing/2010/slicer" name="AREA 2"/>
            </a:graphicData>
          </a:graphic>
        </xdr:graphicFrame>
      </mc:Choice>
      <mc:Fallback xmlns="">
        <xdr:sp macro="" textlink="">
          <xdr:nvSpPr>
            <xdr:cNvPr id="0" name=""/>
            <xdr:cNvSpPr>
              <a:spLocks noTextEdit="1"/>
            </xdr:cNvSpPr>
          </xdr:nvSpPr>
          <xdr:spPr>
            <a:xfrm>
              <a:off x="1905000" y="2385061"/>
              <a:ext cx="1828800" cy="1539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3</xdr:col>
      <xdr:colOff>426720</xdr:colOff>
      <xdr:row>5</xdr:row>
      <xdr:rowOff>60960</xdr:rowOff>
    </xdr:from>
    <xdr:to>
      <xdr:col>7</xdr:col>
      <xdr:colOff>251460</xdr:colOff>
      <xdr:row>25</xdr:row>
      <xdr:rowOff>60960</xdr:rowOff>
    </xdr:to>
    <xdr:graphicFrame macro="">
      <xdr:nvGraphicFramePr>
        <xdr:cNvPr id="2" name="Chart 1">
          <a:extLst>
            <a:ext uri="{FF2B5EF4-FFF2-40B4-BE49-F238E27FC236}">
              <a16:creationId xmlns:a16="http://schemas.microsoft.com/office/drawing/2014/main" id="{00000000-0008-0000-0A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7620</xdr:colOff>
      <xdr:row>1</xdr:row>
      <xdr:rowOff>7620</xdr:rowOff>
    </xdr:from>
    <xdr:to>
      <xdr:col>13</xdr:col>
      <xdr:colOff>457200</xdr:colOff>
      <xdr:row>20</xdr:row>
      <xdr:rowOff>30480</xdr:rowOff>
    </xdr:to>
    <xdr:graphicFrame macro="">
      <xdr:nvGraphicFramePr>
        <xdr:cNvPr id="4" name="Chart 3">
          <a:extLst>
            <a:ext uri="{FF2B5EF4-FFF2-40B4-BE49-F238E27FC236}">
              <a16:creationId xmlns:a16="http://schemas.microsoft.com/office/drawing/2014/main" id="{00000000-0008-0000-0B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5119.012567129626" createdVersion="8" refreshedVersion="8" minRefreshableVersion="3" recordCount="83" xr:uid="{5C36A0DA-52E1-4A6F-9828-544DBBF8AED9}">
  <cacheSource type="worksheet">
    <worksheetSource name="_result_analysis"/>
  </cacheSource>
  <cacheFields count="24">
    <cacheField name="S NO" numFmtId="0">
      <sharedItems containsSemiMixedTypes="0" containsString="0" containsNumber="1" containsInteger="1" minValue="1" maxValue="83"/>
    </cacheField>
    <cacheField name="ROLL NO" numFmtId="0">
      <sharedItems containsSemiMixedTypes="0" containsString="0" containsNumber="1" containsInteger="1" minValue="21125780" maxValue="21125862"/>
    </cacheField>
    <cacheField name="STUDENT NAME" numFmtId="0">
      <sharedItems/>
    </cacheField>
    <cacheField name="FATHER'S NAME" numFmtId="0">
      <sharedItems/>
    </cacheField>
    <cacheField name="MOTHER'S NAME" numFmtId="0">
      <sharedItems/>
    </cacheField>
    <cacheField name="GENGER" numFmtId="0">
      <sharedItems count="2">
        <s v="FEMALE"/>
        <s v="MALE"/>
      </sharedItems>
    </cacheField>
    <cacheField name="CATEGORY" numFmtId="0">
      <sharedItems count="3">
        <s v="SC"/>
        <s v="OBC"/>
        <s v="GEN"/>
      </sharedItems>
    </cacheField>
    <cacheField name="AREA" numFmtId="0">
      <sharedItems count="3">
        <s v="RURAL"/>
        <s v="URBAN"/>
        <s v="STAFF WARD"/>
      </sharedItems>
    </cacheField>
    <cacheField name="DOB" numFmtId="14">
      <sharedItems containsSemiMixedTypes="0" containsNonDate="0" containsDate="1" containsString="0" minDate="2005-07-03T00:00:00" maxDate="2009-09-05T00:00:00"/>
    </cacheField>
    <cacheField name="ADMISSION DATE" numFmtId="14">
      <sharedItems containsSemiMixedTypes="0" containsNonDate="0" containsDate="1" containsString="0" minDate="2018-04-24T00:00:00" maxDate="2021-10-29T00:00:00" count="11">
        <d v="2018-08-28T00:00:00"/>
        <d v="2018-08-18T00:00:00"/>
        <d v="2018-10-31T00:00:00"/>
        <d v="2021-05-01T00:00:00"/>
        <d v="2021-04-26T00:00:00"/>
        <d v="2021-04-27T00:00:00"/>
        <d v="2021-08-04T00:00:00"/>
        <d v="2021-10-28T00:00:00"/>
        <d v="2018-04-24T00:00:00"/>
        <d v="2020-12-17T00:00:00"/>
        <d v="2018-08-04T00:00:00"/>
      </sharedItems>
      <fieldGroup par="23"/>
    </cacheField>
    <cacheField name="ENGLISH" numFmtId="0">
      <sharedItems containsSemiMixedTypes="0" containsString="0" containsNumber="1" containsInteger="1" minValue="44" maxValue="92"/>
    </cacheField>
    <cacheField name="HINDI" numFmtId="0">
      <sharedItems containsSemiMixedTypes="0" containsString="0" containsNumber="1" containsInteger="1" minValue="34" maxValue="95"/>
    </cacheField>
    <cacheField name="MATHS" numFmtId="0">
      <sharedItems containsSemiMixedTypes="0" containsString="0" containsNumber="1" containsInteger="1" minValue="24" maxValue="100"/>
    </cacheField>
    <cacheField name="SCIENCE" numFmtId="0">
      <sharedItems containsSemiMixedTypes="0" containsString="0" containsNumber="1" containsInteger="1" minValue="22" maxValue="95"/>
    </cacheField>
    <cacheField name="S.ST" numFmtId="0">
      <sharedItems containsSemiMixedTypes="0" containsString="0" containsNumber="1" containsInteger="1" minValue="43" maxValue="98"/>
    </cacheField>
    <cacheField name="IT" numFmtId="0">
      <sharedItems containsSemiMixedTypes="0" containsString="0" containsNumber="1" containsInteger="1" minValue="57" maxValue="97"/>
    </cacheField>
    <cacheField name="PERCENTAGE" numFmtId="2">
      <sharedItems containsSemiMixedTypes="0" containsString="0" containsNumber="1" minValue="41" maxValue="93.166666666666657"/>
    </cacheField>
    <cacheField name="RESULT" numFmtId="0">
      <sharedItems/>
    </cacheField>
    <cacheField name="RANK" numFmtId="0">
      <sharedItems containsSemiMixedTypes="0" containsString="0" containsNumber="1" containsInteger="1" minValue="1" maxValue="83"/>
    </cacheField>
    <cacheField name="STREAM OPTED" numFmtId="0">
      <sharedItems count="6">
        <s v="NOT ELIGIBLE"/>
        <s v="PCM + CS"/>
        <s v="PCB"/>
        <s v="COMMERCE"/>
        <s v="PCM + HINDI"/>
        <s v="COMPARTMENT"/>
      </sharedItems>
    </cacheField>
    <cacheField name="STATUS OF ADMISSION IN HR. SECONDARY" numFmtId="0">
      <sharedItems count="4">
        <s v="DROPPED OUT - "/>
        <s v="PROMOTED &amp; RETAINED - "/>
        <s v="PROMOTED &amp; RETAINED" u="1"/>
        <s v="DROPPED OUT" u="1"/>
      </sharedItems>
    </cacheField>
    <cacheField name="Months (ADMISSION DATE)" numFmtId="0" databaseField="0">
      <fieldGroup base="9">
        <rangePr groupBy="months" startDate="2018-04-24T00:00:00" endDate="2021-10-29T00:00:00"/>
        <groupItems count="14">
          <s v="&lt;24-04-2018"/>
          <s v="Jan"/>
          <s v="Feb"/>
          <s v="Mar"/>
          <s v="Apr"/>
          <s v="May"/>
          <s v="Jun"/>
          <s v="Jul"/>
          <s v="Aug"/>
          <s v="Sep"/>
          <s v="Oct"/>
          <s v="Nov"/>
          <s v="Dec"/>
          <s v="&gt;29-10-2021"/>
        </groupItems>
      </fieldGroup>
    </cacheField>
    <cacheField name="Quarters (ADMISSION DATE)" numFmtId="0" databaseField="0">
      <fieldGroup base="9">
        <rangePr groupBy="quarters" startDate="2018-04-24T00:00:00" endDate="2021-10-29T00:00:00"/>
        <groupItems count="6">
          <s v="&lt;24-04-2018"/>
          <s v="Qtr1"/>
          <s v="Qtr2"/>
          <s v="Qtr3"/>
          <s v="Qtr4"/>
          <s v="&gt;29-10-2021"/>
        </groupItems>
      </fieldGroup>
    </cacheField>
    <cacheField name="Years (ADMISSION DATE)" numFmtId="0" databaseField="0">
      <fieldGroup base="9">
        <rangePr groupBy="years" startDate="2018-04-24T00:00:00" endDate="2021-10-29T00:00:00"/>
        <groupItems count="6">
          <s v="&lt;24-04-2018"/>
          <s v="2018"/>
          <s v="2019"/>
          <s v="2020"/>
          <s v="2021"/>
          <s v="&gt;29-10-2021"/>
        </groupItems>
      </fieldGroup>
    </cacheField>
  </cacheFields>
  <extLst>
    <ext xmlns:x14="http://schemas.microsoft.com/office/spreadsheetml/2009/9/main" uri="{725AE2AE-9491-48be-B2B4-4EB974FC3084}">
      <x14:pivotCacheDefinition pivotCacheId="197150395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
  <r>
    <n v="1"/>
    <n v="21125780"/>
    <s v="AAYUSHI"/>
    <s v="GULSAIN"/>
    <s v="SAMOJ DEVI"/>
    <x v="0"/>
    <x v="0"/>
    <x v="0"/>
    <d v="2007-10-13T00:00:00"/>
    <x v="0"/>
    <n v="72"/>
    <n v="79"/>
    <n v="42"/>
    <n v="44"/>
    <n v="69"/>
    <n v="65"/>
    <n v="61.833333333333329"/>
    <s v="PASS"/>
    <n v="69"/>
    <x v="0"/>
    <x v="0"/>
  </r>
  <r>
    <n v="2"/>
    <n v="21125781"/>
    <s v="ALKA YADAV"/>
    <s v="OMPRAKSH YADAV"/>
    <s v="MUNESH"/>
    <x v="0"/>
    <x v="1"/>
    <x v="0"/>
    <d v="2008-06-10T00:00:00"/>
    <x v="0"/>
    <n v="83"/>
    <n v="93"/>
    <n v="90"/>
    <n v="71"/>
    <n v="83"/>
    <n v="86"/>
    <n v="84.333333333333343"/>
    <s v="PASS"/>
    <n v="26"/>
    <x v="1"/>
    <x v="1"/>
  </r>
  <r>
    <n v="3"/>
    <n v="21125782"/>
    <s v="AVANTIKA"/>
    <s v="SANJEEV KUMAR"/>
    <s v="REETA"/>
    <x v="0"/>
    <x v="1"/>
    <x v="0"/>
    <d v="2007-09-08T00:00:00"/>
    <x v="0"/>
    <n v="68"/>
    <n v="94"/>
    <n v="95"/>
    <n v="95"/>
    <n v="97"/>
    <n v="90"/>
    <n v="89.833333333333329"/>
    <s v="PASS"/>
    <n v="8"/>
    <x v="1"/>
    <x v="1"/>
  </r>
  <r>
    <n v="4"/>
    <n v="21125783"/>
    <s v="DEEPALI"/>
    <s v="NARENDRA SINGH"/>
    <s v="ANJU DEVI"/>
    <x v="0"/>
    <x v="0"/>
    <x v="0"/>
    <d v="2008-10-20T00:00:00"/>
    <x v="0"/>
    <n v="81"/>
    <n v="89"/>
    <n v="91"/>
    <n v="83"/>
    <n v="89"/>
    <n v="81"/>
    <n v="85.666666666666671"/>
    <s v="PASS"/>
    <n v="23"/>
    <x v="2"/>
    <x v="1"/>
  </r>
  <r>
    <n v="5"/>
    <n v="21125784"/>
    <s v="HINA"/>
    <s v="JAHID"/>
    <s v="AFSANA"/>
    <x v="0"/>
    <x v="1"/>
    <x v="0"/>
    <d v="2008-12-08T00:00:00"/>
    <x v="1"/>
    <n v="67"/>
    <n v="77"/>
    <n v="45"/>
    <n v="38"/>
    <n v="54"/>
    <n v="68"/>
    <n v="58.166666666666664"/>
    <s v="PASS"/>
    <n v="75"/>
    <x v="3"/>
    <x v="1"/>
  </r>
  <r>
    <n v="6"/>
    <n v="21125785"/>
    <s v="NAINCY TOMAR"/>
    <s v="PREMPAL TOMAR"/>
    <s v="SUMAN DEVI"/>
    <x v="0"/>
    <x v="1"/>
    <x v="0"/>
    <d v="2008-04-20T00:00:00"/>
    <x v="1"/>
    <n v="82"/>
    <n v="89"/>
    <n v="79"/>
    <n v="91"/>
    <n v="95"/>
    <n v="84"/>
    <n v="86.666666666666671"/>
    <s v="PASS"/>
    <n v="17"/>
    <x v="0"/>
    <x v="0"/>
  </r>
  <r>
    <n v="7"/>
    <n v="21125786"/>
    <s v="SHALU"/>
    <s v="TEJPAL"/>
    <s v="SOHANVIRI"/>
    <x v="0"/>
    <x v="1"/>
    <x v="0"/>
    <d v="2007-01-20T00:00:00"/>
    <x v="1"/>
    <n v="76"/>
    <n v="91"/>
    <n v="92"/>
    <n v="75"/>
    <n v="95"/>
    <n v="78"/>
    <n v="84.5"/>
    <s v="PASS"/>
    <n v="25"/>
    <x v="4"/>
    <x v="1"/>
  </r>
  <r>
    <n v="8"/>
    <n v="21125787"/>
    <s v="SIMRAN"/>
    <s v="PRADEEP KUMAR"/>
    <s v="PINKI"/>
    <x v="0"/>
    <x v="0"/>
    <x v="0"/>
    <d v="2007-09-25T00:00:00"/>
    <x v="1"/>
    <n v="89"/>
    <n v="88"/>
    <n v="97"/>
    <n v="78"/>
    <n v="90"/>
    <n v="79"/>
    <n v="86.833333333333329"/>
    <s v="PASS"/>
    <n v="15"/>
    <x v="1"/>
    <x v="1"/>
  </r>
  <r>
    <n v="9"/>
    <n v="21125788"/>
    <s v="VANSHIKA"/>
    <s v="UPENDRA DHAMA"/>
    <s v="BABY DHAMA"/>
    <x v="0"/>
    <x v="1"/>
    <x v="0"/>
    <d v="2007-09-04T00:00:00"/>
    <x v="2"/>
    <n v="75"/>
    <n v="91"/>
    <n v="90"/>
    <n v="85"/>
    <n v="98"/>
    <n v="77"/>
    <n v="86"/>
    <s v="PASS"/>
    <n v="20"/>
    <x v="1"/>
    <x v="1"/>
  </r>
  <r>
    <n v="10"/>
    <n v="21125789"/>
    <s v="ARYAN MALIK"/>
    <s v="YOGESH MALIK"/>
    <s v="MUNNI DEVI"/>
    <x v="1"/>
    <x v="2"/>
    <x v="1"/>
    <d v="2006-09-08T00:00:00"/>
    <x v="1"/>
    <n v="59"/>
    <n v="75"/>
    <n v="63"/>
    <n v="52"/>
    <n v="77"/>
    <n v="78"/>
    <n v="67.333333333333329"/>
    <s v="PASS"/>
    <n v="59"/>
    <x v="3"/>
    <x v="1"/>
  </r>
  <r>
    <n v="11"/>
    <n v="21125790"/>
    <s v="ASJAD KHAN"/>
    <s v="RAHISU"/>
    <s v="AFSANA"/>
    <x v="1"/>
    <x v="1"/>
    <x v="0"/>
    <d v="2007-07-15T00:00:00"/>
    <x v="0"/>
    <n v="80"/>
    <n v="84"/>
    <n v="77"/>
    <n v="73"/>
    <n v="91"/>
    <n v="77"/>
    <n v="80.333333333333329"/>
    <s v="PASS"/>
    <n v="34"/>
    <x v="4"/>
    <x v="1"/>
  </r>
  <r>
    <n v="12"/>
    <n v="21125791"/>
    <s v="ASHISH DIXIT"/>
    <s v="SUNIL KUMAR DIXIT"/>
    <s v="POOJA DIXIT"/>
    <x v="1"/>
    <x v="2"/>
    <x v="0"/>
    <d v="2007-08-16T00:00:00"/>
    <x v="2"/>
    <n v="60"/>
    <n v="83"/>
    <n v="90"/>
    <n v="88"/>
    <n v="91"/>
    <n v="85"/>
    <n v="82.833333333333343"/>
    <s v="PASS"/>
    <n v="29"/>
    <x v="2"/>
    <x v="1"/>
  </r>
  <r>
    <n v="13"/>
    <n v="21125792"/>
    <s v="BADAL"/>
    <s v="OMPAL SINGH"/>
    <s v="PRAMILA DEVI"/>
    <x v="1"/>
    <x v="0"/>
    <x v="0"/>
    <d v="2006-11-22T00:00:00"/>
    <x v="1"/>
    <n v="64"/>
    <n v="75"/>
    <n v="95"/>
    <n v="77"/>
    <n v="63"/>
    <n v="81"/>
    <n v="75.833333333333329"/>
    <s v="PASS"/>
    <n v="43"/>
    <x v="4"/>
    <x v="1"/>
  </r>
  <r>
    <n v="14"/>
    <n v="21125793"/>
    <s v="BHARAT"/>
    <s v="AJIT SINGH"/>
    <s v="RUBY"/>
    <x v="1"/>
    <x v="1"/>
    <x v="0"/>
    <d v="2007-10-14T00:00:00"/>
    <x v="1"/>
    <n v="73"/>
    <n v="84"/>
    <n v="70"/>
    <n v="66"/>
    <n v="84"/>
    <n v="76"/>
    <n v="75.5"/>
    <s v="PASS"/>
    <n v="45"/>
    <x v="4"/>
    <x v="1"/>
  </r>
  <r>
    <n v="15"/>
    <n v="21125794"/>
    <s v="CHIRAG"/>
    <s v="DINESH KUMAR"/>
    <s v="BABITA DEVI"/>
    <x v="1"/>
    <x v="2"/>
    <x v="0"/>
    <d v="2007-12-13T00:00:00"/>
    <x v="0"/>
    <n v="70"/>
    <n v="79"/>
    <n v="86"/>
    <n v="85"/>
    <n v="91"/>
    <n v="70"/>
    <n v="80.166666666666657"/>
    <s v="PASS"/>
    <n v="38"/>
    <x v="1"/>
    <x v="1"/>
  </r>
  <r>
    <n v="16"/>
    <n v="21125795"/>
    <s v="DEEPANSHU PANWAR"/>
    <s v="SUSHIL PANWAR"/>
    <s v="GEETA DEVI"/>
    <x v="1"/>
    <x v="1"/>
    <x v="0"/>
    <d v="2007-07-01T00:00:00"/>
    <x v="0"/>
    <n v="76"/>
    <n v="92"/>
    <n v="96"/>
    <n v="82"/>
    <n v="90"/>
    <n v="83"/>
    <n v="86.5"/>
    <s v="PASS"/>
    <n v="18"/>
    <x v="4"/>
    <x v="1"/>
  </r>
  <r>
    <n v="17"/>
    <n v="21125796"/>
    <s v="GAURAV"/>
    <s v="RAMBEER"/>
    <s v="PINKI"/>
    <x v="1"/>
    <x v="0"/>
    <x v="0"/>
    <d v="2008-11-26T00:00:00"/>
    <x v="1"/>
    <n v="77"/>
    <n v="94"/>
    <n v="69"/>
    <n v="56"/>
    <n v="92"/>
    <n v="67"/>
    <n v="75.833333333333329"/>
    <s v="PASS"/>
    <n v="43"/>
    <x v="0"/>
    <x v="0"/>
  </r>
  <r>
    <n v="18"/>
    <n v="21125797"/>
    <s v="GAURAV"/>
    <s v="SANJEEV PANWAR"/>
    <s v="NEETU DEVI"/>
    <x v="1"/>
    <x v="1"/>
    <x v="1"/>
    <d v="2009-02-01T00:00:00"/>
    <x v="0"/>
    <n v="62"/>
    <n v="72"/>
    <n v="65"/>
    <n v="54"/>
    <n v="75"/>
    <n v="75"/>
    <n v="67.166666666666657"/>
    <s v="PASS"/>
    <n v="61"/>
    <x v="3"/>
    <x v="1"/>
  </r>
  <r>
    <n v="19"/>
    <n v="21125798"/>
    <s v="HARSH DEV"/>
    <s v="DEVENDRA KUMAR"/>
    <s v="PUSHPA RANI"/>
    <x v="1"/>
    <x v="0"/>
    <x v="0"/>
    <d v="2008-01-04T00:00:00"/>
    <x v="0"/>
    <n v="83"/>
    <n v="91"/>
    <n v="93"/>
    <n v="76"/>
    <n v="85"/>
    <n v="80"/>
    <n v="84.666666666666671"/>
    <s v="PASS"/>
    <n v="24"/>
    <x v="1"/>
    <x v="1"/>
  </r>
  <r>
    <n v="20"/>
    <n v="21125799"/>
    <s v="HARDIK"/>
    <s v="VEERPAL"/>
    <s v="MUKESH DEVI"/>
    <x v="1"/>
    <x v="1"/>
    <x v="0"/>
    <d v="2007-10-20T00:00:00"/>
    <x v="0"/>
    <n v="62"/>
    <n v="82"/>
    <n v="66"/>
    <n v="47"/>
    <n v="75"/>
    <n v="69"/>
    <n v="66.833333333333329"/>
    <s v="PASS"/>
    <n v="62"/>
    <x v="3"/>
    <x v="1"/>
  </r>
  <r>
    <n v="21"/>
    <n v="21125800"/>
    <s v="HARSHIT MAAN"/>
    <s v="AMARPAL MAAN"/>
    <s v="BABY MAAN"/>
    <x v="1"/>
    <x v="1"/>
    <x v="0"/>
    <d v="2008-10-21T00:00:00"/>
    <x v="0"/>
    <n v="86"/>
    <n v="87"/>
    <n v="97"/>
    <n v="90"/>
    <n v="87"/>
    <n v="84"/>
    <n v="88.5"/>
    <s v="PASS"/>
    <n v="13"/>
    <x v="2"/>
    <x v="1"/>
  </r>
  <r>
    <n v="22"/>
    <n v="21125801"/>
    <s v="MAYANK"/>
    <s v="VINOD TYAGI"/>
    <s v="MAMTA TYAGI"/>
    <x v="1"/>
    <x v="2"/>
    <x v="0"/>
    <d v="2008-04-25T00:00:00"/>
    <x v="0"/>
    <n v="78"/>
    <n v="94"/>
    <n v="95"/>
    <n v="88"/>
    <n v="88"/>
    <n v="78"/>
    <n v="86.833333333333329"/>
    <s v="PASS"/>
    <n v="15"/>
    <x v="1"/>
    <x v="1"/>
  </r>
  <r>
    <n v="23"/>
    <n v="21125802"/>
    <s v="MANISH KUMAR"/>
    <s v="LOKENDRA"/>
    <s v="SUMAN DEVI"/>
    <x v="1"/>
    <x v="1"/>
    <x v="0"/>
    <d v="2008-01-01T00:00:00"/>
    <x v="2"/>
    <n v="59"/>
    <n v="82"/>
    <n v="81"/>
    <n v="62"/>
    <n v="86"/>
    <n v="68"/>
    <n v="73"/>
    <s v="PASS"/>
    <n v="50"/>
    <x v="3"/>
    <x v="1"/>
  </r>
  <r>
    <n v="24"/>
    <n v="21125803"/>
    <s v="NISHU"/>
    <s v="MANVEER"/>
    <s v="TAHIRA"/>
    <x v="1"/>
    <x v="1"/>
    <x v="0"/>
    <d v="2007-04-03T00:00:00"/>
    <x v="1"/>
    <n v="83"/>
    <n v="87"/>
    <n v="88"/>
    <n v="82"/>
    <n v="93"/>
    <n v="83"/>
    <n v="86"/>
    <s v="PASS"/>
    <n v="20"/>
    <x v="2"/>
    <x v="1"/>
  </r>
  <r>
    <n v="25"/>
    <n v="21125804"/>
    <s v="PRIYANSHU DEVASHISH"/>
    <s v="ROHTASH KUMAR"/>
    <s v="SUSHILA DEVI"/>
    <x v="1"/>
    <x v="0"/>
    <x v="1"/>
    <d v="2007-05-10T00:00:00"/>
    <x v="0"/>
    <n v="74"/>
    <n v="83"/>
    <n v="75"/>
    <n v="61"/>
    <n v="82"/>
    <n v="71"/>
    <n v="74.333333333333329"/>
    <s v="PASS"/>
    <n v="48"/>
    <x v="3"/>
    <x v="1"/>
  </r>
  <r>
    <n v="26"/>
    <n v="21125805"/>
    <s v="PIYUSH SHARMA"/>
    <s v="DEEPAK SHARMA"/>
    <s v="RANI SHARMA"/>
    <x v="1"/>
    <x v="2"/>
    <x v="0"/>
    <d v="2006-11-30T00:00:00"/>
    <x v="1"/>
    <n v="50"/>
    <n v="60"/>
    <n v="37"/>
    <n v="41"/>
    <n v="51"/>
    <n v="57"/>
    <n v="49.333333333333336"/>
    <s v="PASS"/>
    <n v="80"/>
    <x v="0"/>
    <x v="0"/>
  </r>
  <r>
    <n v="27"/>
    <n v="21125806"/>
    <s v="PRINCE MALIK"/>
    <s v="BHUPENDRA KUMAR"/>
    <s v="SONU DEVI"/>
    <x v="1"/>
    <x v="1"/>
    <x v="0"/>
    <d v="2008-08-23T00:00:00"/>
    <x v="0"/>
    <n v="75"/>
    <n v="83"/>
    <n v="88"/>
    <n v="74"/>
    <n v="74"/>
    <n v="75"/>
    <n v="78.166666666666657"/>
    <s v="PASS"/>
    <n v="40"/>
    <x v="1"/>
    <x v="1"/>
  </r>
  <r>
    <n v="28"/>
    <n v="21125807"/>
    <s v="SUMIT GEENWAL"/>
    <s v="SONU SINGH"/>
    <s v="ARUNA DEVI"/>
    <x v="1"/>
    <x v="0"/>
    <x v="0"/>
    <d v="2005-09-29T00:00:00"/>
    <x v="0"/>
    <n v="85"/>
    <n v="87"/>
    <n v="73"/>
    <n v="70"/>
    <n v="92"/>
    <n v="81"/>
    <n v="81.333333333333329"/>
    <s v="PASS"/>
    <n v="30"/>
    <x v="2"/>
    <x v="1"/>
  </r>
  <r>
    <n v="29"/>
    <n v="21125808"/>
    <s v="SAKSHAM"/>
    <s v="SUNIL KUMAR"/>
    <s v="NEELAM"/>
    <x v="1"/>
    <x v="1"/>
    <x v="1"/>
    <d v="2008-07-18T00:00:00"/>
    <x v="0"/>
    <n v="72"/>
    <n v="92"/>
    <n v="97"/>
    <n v="95"/>
    <n v="94"/>
    <n v="83"/>
    <n v="88.833333333333329"/>
    <s v="PASS"/>
    <n v="12"/>
    <x v="4"/>
    <x v="1"/>
  </r>
  <r>
    <n v="30"/>
    <n v="21125809"/>
    <s v="SHIVAM KUMAR"/>
    <s v="KULDEEP KUMAR"/>
    <s v="KAMLESH DEVI"/>
    <x v="1"/>
    <x v="2"/>
    <x v="0"/>
    <d v="2008-09-20T00:00:00"/>
    <x v="0"/>
    <n v="77"/>
    <n v="90"/>
    <n v="96"/>
    <n v="95"/>
    <n v="94"/>
    <n v="86"/>
    <n v="89.666666666666657"/>
    <s v="PASS"/>
    <n v="9"/>
    <x v="1"/>
    <x v="1"/>
  </r>
  <r>
    <n v="31"/>
    <n v="21125810"/>
    <s v="SATYAM SHARMA"/>
    <s v="SATYAVEER SINGH"/>
    <s v="MEENAKSHI"/>
    <x v="1"/>
    <x v="2"/>
    <x v="0"/>
    <d v="2008-09-02T00:00:00"/>
    <x v="0"/>
    <n v="85"/>
    <n v="95"/>
    <n v="100"/>
    <n v="95"/>
    <n v="94"/>
    <n v="78"/>
    <n v="91.166666666666657"/>
    <s v="PASS"/>
    <n v="5"/>
    <x v="1"/>
    <x v="1"/>
  </r>
  <r>
    <n v="32"/>
    <n v="21125811"/>
    <s v="UDIT KUMAR"/>
    <s v="SHASHI KUMAR"/>
    <s v="REENA DEVI"/>
    <x v="1"/>
    <x v="0"/>
    <x v="0"/>
    <d v="2008-06-14T00:00:00"/>
    <x v="0"/>
    <n v="48"/>
    <n v="71"/>
    <n v="71"/>
    <n v="57"/>
    <n v="79"/>
    <n v="80"/>
    <n v="67.666666666666657"/>
    <s v="PASS"/>
    <n v="57"/>
    <x v="3"/>
    <x v="1"/>
  </r>
  <r>
    <n v="33"/>
    <n v="21125812"/>
    <s v="KHUSHI"/>
    <s v="CHAMAN LAL"/>
    <s v="PARVESH DEVI"/>
    <x v="0"/>
    <x v="0"/>
    <x v="0"/>
    <d v="2007-01-15T00:00:00"/>
    <x v="3"/>
    <n v="74"/>
    <n v="93"/>
    <n v="91"/>
    <n v="82"/>
    <n v="84"/>
    <n v="75"/>
    <n v="83.166666666666671"/>
    <s v="PASS"/>
    <n v="27"/>
    <x v="1"/>
    <x v="1"/>
  </r>
  <r>
    <n v="34"/>
    <n v="21125813"/>
    <s v="JEEVIKA BHATI"/>
    <s v="HARINDRA BHATI"/>
    <s v="BABLI"/>
    <x v="0"/>
    <x v="1"/>
    <x v="0"/>
    <d v="2008-11-24T00:00:00"/>
    <x v="4"/>
    <n v="84"/>
    <n v="87"/>
    <n v="95"/>
    <n v="89"/>
    <n v="87"/>
    <n v="94"/>
    <n v="89.333333333333329"/>
    <s v="PASS"/>
    <n v="11"/>
    <x v="1"/>
    <x v="1"/>
  </r>
  <r>
    <n v="35"/>
    <n v="21125814"/>
    <s v="SAKSHI"/>
    <s v="RAJKUMAR"/>
    <s v="VANDANA"/>
    <x v="0"/>
    <x v="0"/>
    <x v="1"/>
    <d v="2006-04-26T00:00:00"/>
    <x v="4"/>
    <n v="92"/>
    <n v="94"/>
    <n v="91"/>
    <n v="95"/>
    <n v="91"/>
    <n v="93"/>
    <n v="92.666666666666657"/>
    <s v="PASS"/>
    <n v="2"/>
    <x v="1"/>
    <x v="1"/>
  </r>
  <r>
    <n v="36"/>
    <n v="21125815"/>
    <s v="DISHA MALIK"/>
    <s v="TAJENDRA SINGH"/>
    <s v="SONIYA"/>
    <x v="0"/>
    <x v="2"/>
    <x v="0"/>
    <d v="2008-05-28T00:00:00"/>
    <x v="4"/>
    <n v="69"/>
    <n v="65"/>
    <n v="67"/>
    <n v="54"/>
    <n v="67"/>
    <n v="72"/>
    <n v="65.666666666666657"/>
    <s v="PASS"/>
    <n v="64"/>
    <x v="0"/>
    <x v="0"/>
  </r>
  <r>
    <n v="37"/>
    <n v="21125816"/>
    <s v="RITESH KUMAR"/>
    <s v="RAJU YADAV"/>
    <s v="MANORAMA"/>
    <x v="1"/>
    <x v="1"/>
    <x v="0"/>
    <d v="2007-06-26T00:00:00"/>
    <x v="3"/>
    <n v="80"/>
    <n v="90"/>
    <n v="97"/>
    <n v="95"/>
    <n v="98"/>
    <n v="86"/>
    <n v="91"/>
    <s v="PASS"/>
    <n v="6"/>
    <x v="1"/>
    <x v="1"/>
  </r>
  <r>
    <n v="38"/>
    <n v="21125817"/>
    <s v="SOHIT KASHYAP"/>
    <s v="CHHOKHE LAL"/>
    <s v="SUNITA KASHYAP"/>
    <x v="1"/>
    <x v="1"/>
    <x v="2"/>
    <d v="2007-08-25T00:00:00"/>
    <x v="5"/>
    <n v="48"/>
    <n v="34"/>
    <n v="33"/>
    <n v="38"/>
    <n v="43"/>
    <n v="68"/>
    <n v="44"/>
    <s v="PASS"/>
    <n v="82"/>
    <x v="0"/>
    <x v="0"/>
  </r>
  <r>
    <n v="39"/>
    <n v="21125818"/>
    <s v="VEER PRATAP SINGH"/>
    <s v="NARESH KUMAR"/>
    <s v="RAKHI DEVI"/>
    <x v="1"/>
    <x v="2"/>
    <x v="2"/>
    <d v="2009-09-04T00:00:00"/>
    <x v="6"/>
    <n v="58"/>
    <n v="58"/>
    <n v="39"/>
    <n v="39"/>
    <n v="52"/>
    <n v="72"/>
    <n v="53"/>
    <s v="PASS"/>
    <n v="79"/>
    <x v="0"/>
    <x v="0"/>
  </r>
  <r>
    <n v="40"/>
    <n v="21125819"/>
    <s v="SHUBHAM KUMAR BHATI"/>
    <s v="DEEPAK KUMAR"/>
    <s v="MEENU"/>
    <x v="1"/>
    <x v="1"/>
    <x v="2"/>
    <d v="2007-07-04T00:00:00"/>
    <x v="7"/>
    <n v="58"/>
    <n v="65"/>
    <n v="42"/>
    <n v="37"/>
    <n v="74"/>
    <n v="66"/>
    <n v="56.999999999999993"/>
    <s v="PASS"/>
    <n v="76"/>
    <x v="3"/>
    <x v="1"/>
  </r>
  <r>
    <n v="41"/>
    <n v="21125820"/>
    <s v="AAYUSHI UJJWAL"/>
    <s v="RAHUL UJJWAL"/>
    <s v="GEETA DEVI"/>
    <x v="0"/>
    <x v="1"/>
    <x v="1"/>
    <d v="2007-08-13T00:00:00"/>
    <x v="1"/>
    <n v="69"/>
    <n v="85"/>
    <n v="51"/>
    <n v="70"/>
    <n v="76"/>
    <n v="73"/>
    <n v="70.666666666666671"/>
    <s v="PASS"/>
    <n v="52"/>
    <x v="3"/>
    <x v="1"/>
  </r>
  <r>
    <n v="42"/>
    <n v="21125821"/>
    <s v="ARSHI"/>
    <s v="SALIM"/>
    <s v="TAHIRA"/>
    <x v="0"/>
    <x v="1"/>
    <x v="1"/>
    <d v="2007-05-06T00:00:00"/>
    <x v="2"/>
    <n v="72"/>
    <n v="79"/>
    <n v="88"/>
    <n v="87"/>
    <n v="82"/>
    <n v="74"/>
    <n v="80.333333333333329"/>
    <s v="PASS"/>
    <n v="34"/>
    <x v="2"/>
    <x v="1"/>
  </r>
  <r>
    <n v="43"/>
    <n v="21125822"/>
    <s v="AVNIKA"/>
    <s v="DHARMENDAR"/>
    <s v="SARITA"/>
    <x v="0"/>
    <x v="1"/>
    <x v="1"/>
    <d v="2007-01-11T00:00:00"/>
    <x v="2"/>
    <n v="78"/>
    <n v="90"/>
    <n v="87"/>
    <n v="82"/>
    <n v="91"/>
    <n v="71"/>
    <n v="83.166666666666671"/>
    <s v="PASS"/>
    <n v="27"/>
    <x v="1"/>
    <x v="1"/>
  </r>
  <r>
    <n v="44"/>
    <n v="21125823"/>
    <s v="HIMANI DAGAR"/>
    <s v="AJENDRA KUMAR"/>
    <s v="DOLI"/>
    <x v="0"/>
    <x v="1"/>
    <x v="0"/>
    <d v="2007-07-07T00:00:00"/>
    <x v="1"/>
    <n v="88"/>
    <n v="90"/>
    <n v="93"/>
    <n v="95"/>
    <n v="91"/>
    <n v="92"/>
    <n v="91.5"/>
    <s v="PASS"/>
    <n v="4"/>
    <x v="1"/>
    <x v="1"/>
  </r>
  <r>
    <n v="45"/>
    <n v="21125824"/>
    <s v="KASHISH"/>
    <s v="NARESH PAL SINGH"/>
    <s v="GEETA"/>
    <x v="0"/>
    <x v="1"/>
    <x v="1"/>
    <d v="2008-10-10T00:00:00"/>
    <x v="2"/>
    <n v="67"/>
    <n v="78"/>
    <n v="50"/>
    <n v="48"/>
    <n v="67"/>
    <n v="71"/>
    <n v="63.5"/>
    <s v="PASS"/>
    <n v="67"/>
    <x v="3"/>
    <x v="1"/>
  </r>
  <r>
    <n v="46"/>
    <n v="21125825"/>
    <s v="KHUSHI"/>
    <s v="CHAMAN"/>
    <s v="SANGEETA"/>
    <x v="0"/>
    <x v="0"/>
    <x v="0"/>
    <d v="2006-06-04T00:00:00"/>
    <x v="1"/>
    <n v="47"/>
    <n v="79"/>
    <n v="52"/>
    <n v="45"/>
    <n v="67"/>
    <n v="67"/>
    <n v="59.5"/>
    <s v="PASS"/>
    <n v="73"/>
    <x v="3"/>
    <x v="1"/>
  </r>
  <r>
    <n v="47"/>
    <n v="21125826"/>
    <s v="NIDHI PANWAR"/>
    <s v="KALYAN SINGH"/>
    <s v="NIRAJ PANWAR"/>
    <x v="0"/>
    <x v="1"/>
    <x v="0"/>
    <d v="2006-04-12T00:00:00"/>
    <x v="1"/>
    <n v="44"/>
    <n v="49"/>
    <n v="25"/>
    <n v="22"/>
    <n v="49"/>
    <n v="57"/>
    <n v="41"/>
    <s v="COMP"/>
    <n v="83"/>
    <x v="5"/>
    <x v="0"/>
  </r>
  <r>
    <n v="48"/>
    <n v="21125827"/>
    <s v="PRAGYA"/>
    <s v="MAHESH KUMAR"/>
    <s v="SARITA DEVI"/>
    <x v="0"/>
    <x v="1"/>
    <x v="2"/>
    <d v="2006-08-17T00:00:00"/>
    <x v="8"/>
    <n v="74"/>
    <n v="87"/>
    <n v="34"/>
    <n v="58"/>
    <n v="72"/>
    <n v="66"/>
    <n v="65.166666666666657"/>
    <s v="PASS"/>
    <n v="65"/>
    <x v="0"/>
    <x v="0"/>
  </r>
  <r>
    <n v="49"/>
    <n v="21125828"/>
    <s v="RIYA PANWAR"/>
    <s v="ASHOK KUMAR"/>
    <s v="BABITA DEVI"/>
    <x v="0"/>
    <x v="1"/>
    <x v="0"/>
    <d v="2008-07-06T00:00:00"/>
    <x v="1"/>
    <n v="73"/>
    <n v="84"/>
    <n v="94"/>
    <n v="77"/>
    <n v="89"/>
    <n v="65"/>
    <n v="80.333333333333329"/>
    <s v="PASS"/>
    <n v="34"/>
    <x v="2"/>
    <x v="1"/>
  </r>
  <r>
    <n v="50"/>
    <n v="21125829"/>
    <s v="SAKSHI KUMARI"/>
    <s v="SATPAL SINGH"/>
    <s v="SEEMA DEVI"/>
    <x v="0"/>
    <x v="0"/>
    <x v="0"/>
    <d v="2007-07-25T00:00:00"/>
    <x v="1"/>
    <n v="45"/>
    <n v="88"/>
    <n v="60"/>
    <n v="45"/>
    <n v="72"/>
    <n v="59"/>
    <n v="61.5"/>
    <s v="PASS"/>
    <n v="71"/>
    <x v="3"/>
    <x v="1"/>
  </r>
  <r>
    <n v="51"/>
    <n v="21125830"/>
    <s v="SAPNA GOLA"/>
    <s v="ANIL GOLA"/>
    <s v="MANGLESH DEVI"/>
    <x v="0"/>
    <x v="1"/>
    <x v="0"/>
    <d v="2008-09-09T00:00:00"/>
    <x v="1"/>
    <n v="65"/>
    <n v="91"/>
    <n v="74"/>
    <n v="82"/>
    <n v="86"/>
    <n v="71"/>
    <n v="78.166666666666657"/>
    <s v="PASS"/>
    <n v="40"/>
    <x v="4"/>
    <x v="1"/>
  </r>
  <r>
    <n v="52"/>
    <n v="21125831"/>
    <s v="SHAGUN"/>
    <s v="SANJEEV"/>
    <s v="NEETU"/>
    <x v="0"/>
    <x v="2"/>
    <x v="0"/>
    <d v="2008-06-12T00:00:00"/>
    <x v="1"/>
    <n v="63"/>
    <n v="90"/>
    <n v="59"/>
    <n v="57"/>
    <n v="79"/>
    <n v="67"/>
    <n v="69.166666666666671"/>
    <s v="PASS"/>
    <n v="54"/>
    <x v="3"/>
    <x v="1"/>
  </r>
  <r>
    <n v="53"/>
    <n v="21125832"/>
    <s v="SIYA"/>
    <s v="ASHOK KUMAR"/>
    <s v="RAJESH"/>
    <x v="0"/>
    <x v="0"/>
    <x v="0"/>
    <d v="2006-06-06T00:00:00"/>
    <x v="1"/>
    <n v="56"/>
    <n v="71"/>
    <n v="34"/>
    <n v="37"/>
    <n v="62"/>
    <n v="65"/>
    <n v="54.166666666666664"/>
    <s v="PASS"/>
    <n v="78"/>
    <x v="0"/>
    <x v="0"/>
  </r>
  <r>
    <n v="54"/>
    <n v="21125833"/>
    <s v="TANVI PANWAR"/>
    <s v="SANJEEV PANWAR"/>
    <s v="RUPA PANWAR"/>
    <x v="0"/>
    <x v="1"/>
    <x v="0"/>
    <d v="2006-05-27T00:00:00"/>
    <x v="1"/>
    <n v="69"/>
    <n v="94"/>
    <n v="36"/>
    <n v="54"/>
    <n v="67"/>
    <n v="59"/>
    <n v="63.166666666666671"/>
    <s v="PASS"/>
    <n v="68"/>
    <x v="0"/>
    <x v="0"/>
  </r>
  <r>
    <n v="55"/>
    <n v="21125834"/>
    <s v="VANI CHANGVAL"/>
    <s v="SUMIT KUMAR"/>
    <s v="SUMAN DEVI"/>
    <x v="0"/>
    <x v="1"/>
    <x v="0"/>
    <d v="2007-10-30T00:00:00"/>
    <x v="1"/>
    <n v="68"/>
    <n v="94"/>
    <n v="50"/>
    <n v="54"/>
    <n v="77"/>
    <n v="61"/>
    <n v="67.333333333333329"/>
    <s v="PASS"/>
    <n v="59"/>
    <x v="3"/>
    <x v="1"/>
  </r>
  <r>
    <n v="56"/>
    <n v="21125835"/>
    <s v="AARAV JAYANT"/>
    <s v="AMIT"/>
    <s v="REENA"/>
    <x v="1"/>
    <x v="0"/>
    <x v="0"/>
    <d v="2005-07-03T00:00:00"/>
    <x v="1"/>
    <n v="65"/>
    <n v="87"/>
    <n v="68"/>
    <n v="59"/>
    <n v="64"/>
    <n v="65"/>
    <n v="68"/>
    <s v="PASS"/>
    <n v="56"/>
    <x v="3"/>
    <x v="1"/>
  </r>
  <r>
    <n v="57"/>
    <n v="21125836"/>
    <s v="ADARSH KUMAR"/>
    <s v="GOPAL"/>
    <s v="BABLI"/>
    <x v="1"/>
    <x v="0"/>
    <x v="0"/>
    <d v="2006-07-06T00:00:00"/>
    <x v="1"/>
    <n v="53"/>
    <n v="78"/>
    <n v="50"/>
    <n v="46"/>
    <n v="78"/>
    <n v="60"/>
    <n v="60.833333333333329"/>
    <s v="PASS"/>
    <n v="72"/>
    <x v="3"/>
    <x v="1"/>
  </r>
  <r>
    <n v="58"/>
    <n v="21125837"/>
    <s v="ANSH KAUSHIK"/>
    <s v="MANOJ KUMAR"/>
    <s v="SARETA DEVI"/>
    <x v="1"/>
    <x v="2"/>
    <x v="0"/>
    <d v="2008-10-02T00:00:00"/>
    <x v="1"/>
    <n v="63"/>
    <n v="91"/>
    <n v="87"/>
    <n v="69"/>
    <n v="92"/>
    <n v="85"/>
    <n v="81.166666666666671"/>
    <s v="PASS"/>
    <n v="31"/>
    <x v="2"/>
    <x v="1"/>
  </r>
  <r>
    <n v="59"/>
    <n v="21125838"/>
    <s v="ASHU"/>
    <s v="KARAMVEER SINGH"/>
    <s v="LALITA"/>
    <x v="1"/>
    <x v="1"/>
    <x v="0"/>
    <d v="2005-09-02T00:00:00"/>
    <x v="1"/>
    <n v="55"/>
    <n v="72"/>
    <n v="52"/>
    <n v="58"/>
    <n v="78"/>
    <n v="73"/>
    <n v="64.666666666666657"/>
    <s v="PASS"/>
    <n v="66"/>
    <x v="3"/>
    <x v="1"/>
  </r>
  <r>
    <n v="60"/>
    <n v="21125839"/>
    <s v="ATUL"/>
    <s v="SATISH KUMAR"/>
    <s v="RAJESH DEVI"/>
    <x v="1"/>
    <x v="2"/>
    <x v="0"/>
    <d v="2008-09-04T00:00:00"/>
    <x v="1"/>
    <n v="63"/>
    <n v="83"/>
    <n v="77"/>
    <n v="65"/>
    <n v="81"/>
    <n v="77"/>
    <n v="74.333333333333329"/>
    <s v="PASS"/>
    <n v="48"/>
    <x v="4"/>
    <x v="1"/>
  </r>
  <r>
    <n v="61"/>
    <n v="21125840"/>
    <s v="DEEPAK KUMAR"/>
    <s v="VINAY KUMAR"/>
    <s v="REKHA DEVI"/>
    <x v="1"/>
    <x v="0"/>
    <x v="0"/>
    <d v="2007-09-15T00:00:00"/>
    <x v="1"/>
    <n v="56"/>
    <n v="81"/>
    <n v="71"/>
    <n v="53"/>
    <n v="75"/>
    <n v="70"/>
    <n v="67.666666666666657"/>
    <s v="PASS"/>
    <n v="57"/>
    <x v="3"/>
    <x v="1"/>
  </r>
  <r>
    <n v="62"/>
    <n v="21125841"/>
    <s v="DEEPANSHU SAGAR"/>
    <s v="ISHWAR SINGH"/>
    <s v="PUSHPA SINGH"/>
    <x v="1"/>
    <x v="0"/>
    <x v="2"/>
    <d v="2007-01-09T00:00:00"/>
    <x v="9"/>
    <n v="50"/>
    <n v="53"/>
    <n v="36"/>
    <n v="39"/>
    <n v="58"/>
    <n v="59"/>
    <n v="49.166666666666664"/>
    <s v="PASS"/>
    <n v="81"/>
    <x v="0"/>
    <x v="0"/>
  </r>
  <r>
    <n v="63"/>
    <n v="21125842"/>
    <s v="GHANSHYAM BANSAL"/>
    <s v="GYANENDER KUMAR"/>
    <s v="BABITA"/>
    <x v="1"/>
    <x v="1"/>
    <x v="0"/>
    <d v="2007-02-26T00:00:00"/>
    <x v="1"/>
    <n v="80"/>
    <n v="91"/>
    <n v="96"/>
    <n v="95"/>
    <n v="96"/>
    <n v="84"/>
    <n v="90.333333333333329"/>
    <s v="PASS"/>
    <n v="7"/>
    <x v="0"/>
    <x v="0"/>
  </r>
  <r>
    <n v="64"/>
    <n v="21125843"/>
    <s v="KAPIL BANSAL"/>
    <s v="DHIRENDRA SINGH BANSAL"/>
    <s v="SHIMLA DEVI"/>
    <x v="1"/>
    <x v="1"/>
    <x v="0"/>
    <d v="2006-08-12T00:00:00"/>
    <x v="1"/>
    <n v="82"/>
    <n v="92"/>
    <n v="95"/>
    <n v="92"/>
    <n v="95"/>
    <n v="82"/>
    <n v="89.666666666666657"/>
    <s v="PASS"/>
    <n v="9"/>
    <x v="1"/>
    <x v="1"/>
  </r>
  <r>
    <n v="65"/>
    <n v="21125844"/>
    <s v="KARTIK SHARMA"/>
    <s v="ARVIND KUMAR SHARMA"/>
    <s v="GEETA"/>
    <x v="1"/>
    <x v="2"/>
    <x v="0"/>
    <d v="2006-01-19T00:00:00"/>
    <x v="1"/>
    <n v="83"/>
    <n v="88"/>
    <n v="99"/>
    <n v="95"/>
    <n v="97"/>
    <n v="97"/>
    <n v="93.166666666666657"/>
    <s v="PASS"/>
    <n v="1"/>
    <x v="1"/>
    <x v="1"/>
  </r>
  <r>
    <n v="66"/>
    <n v="21125845"/>
    <s v="KARTIK"/>
    <s v="KIRANPAL SINGH"/>
    <s v="KAVITA"/>
    <x v="1"/>
    <x v="0"/>
    <x v="0"/>
    <d v="2006-02-12T00:00:00"/>
    <x v="2"/>
    <n v="68"/>
    <n v="87"/>
    <n v="86"/>
    <n v="84"/>
    <n v="75"/>
    <n v="87"/>
    <n v="81.166666666666671"/>
    <s v="PASS"/>
    <n v="31"/>
    <x v="4"/>
    <x v="1"/>
  </r>
  <r>
    <n v="67"/>
    <n v="21125846"/>
    <s v="LOMESH"/>
    <s v="SURESH CHANDRA"/>
    <s v="GEETA"/>
    <x v="1"/>
    <x v="0"/>
    <x v="0"/>
    <d v="2007-05-08T00:00:00"/>
    <x v="1"/>
    <n v="75"/>
    <n v="86"/>
    <n v="81"/>
    <n v="67"/>
    <n v="95"/>
    <n v="83"/>
    <n v="81.166666666666671"/>
    <s v="PASS"/>
    <n v="31"/>
    <x v="1"/>
    <x v="1"/>
  </r>
  <r>
    <n v="68"/>
    <n v="21125847"/>
    <s v="MANISH"/>
    <s v="NOORHASAN"/>
    <s v="ISLAMAN"/>
    <x v="1"/>
    <x v="1"/>
    <x v="0"/>
    <d v="2009-02-20T00:00:00"/>
    <x v="1"/>
    <n v="57"/>
    <n v="82"/>
    <n v="90"/>
    <n v="71"/>
    <n v="77"/>
    <n v="74"/>
    <n v="75.166666666666671"/>
    <s v="PASS"/>
    <n v="46"/>
    <x v="1"/>
    <x v="1"/>
  </r>
  <r>
    <n v="69"/>
    <n v="21125848"/>
    <s v="MANNY TOMAR"/>
    <s v="KANWAR PAL"/>
    <s v="SUSHMA"/>
    <x v="1"/>
    <x v="1"/>
    <x v="0"/>
    <d v="2007-10-14T00:00:00"/>
    <x v="10"/>
    <n v="65"/>
    <n v="78"/>
    <n v="66"/>
    <n v="63"/>
    <n v="57"/>
    <n v="69"/>
    <n v="66.333333333333329"/>
    <s v="PASS"/>
    <n v="63"/>
    <x v="0"/>
    <x v="0"/>
  </r>
  <r>
    <n v="70"/>
    <n v="21125849"/>
    <s v="NIKHIL"/>
    <s v="JAGSORAN"/>
    <s v="BALESH"/>
    <x v="1"/>
    <x v="0"/>
    <x v="0"/>
    <d v="2007-08-22T00:00:00"/>
    <x v="1"/>
    <n v="60"/>
    <n v="78"/>
    <n v="81"/>
    <n v="71"/>
    <n v="91"/>
    <n v="84"/>
    <n v="77.5"/>
    <s v="PASS"/>
    <n v="42"/>
    <x v="3"/>
    <x v="1"/>
  </r>
  <r>
    <n v="71"/>
    <n v="21125850"/>
    <s v="NIKHIL KUMAR"/>
    <s v="TRILOK CHAND"/>
    <s v="GEETA DEVI"/>
    <x v="1"/>
    <x v="0"/>
    <x v="0"/>
    <d v="2007-03-15T00:00:00"/>
    <x v="1"/>
    <n v="53"/>
    <n v="87"/>
    <n v="95"/>
    <n v="81"/>
    <n v="89"/>
    <n v="77"/>
    <n v="80.333333333333329"/>
    <s v="PASS"/>
    <n v="34"/>
    <x v="1"/>
    <x v="1"/>
  </r>
  <r>
    <n v="72"/>
    <n v="21125851"/>
    <s v="RADHEYSHYAM TYAGI"/>
    <s v="RAJESHWAR TYAGI"/>
    <s v="RASHMI TYAGI"/>
    <x v="1"/>
    <x v="2"/>
    <x v="0"/>
    <d v="2006-06-18T00:00:00"/>
    <x v="1"/>
    <n v="80"/>
    <n v="88"/>
    <n v="87"/>
    <n v="88"/>
    <n v="95"/>
    <n v="78"/>
    <n v="86"/>
    <s v="PASS"/>
    <n v="20"/>
    <x v="1"/>
    <x v="1"/>
  </r>
  <r>
    <n v="73"/>
    <n v="21125852"/>
    <s v="RUDRA GALVA"/>
    <s v="SATYA NARAYAN SHARMA"/>
    <s v="SUNITA"/>
    <x v="1"/>
    <x v="2"/>
    <x v="0"/>
    <d v="2008-07-25T00:00:00"/>
    <x v="1"/>
    <n v="86"/>
    <n v="92"/>
    <n v="95"/>
    <n v="95"/>
    <n v="95"/>
    <n v="93"/>
    <n v="92.666666666666657"/>
    <s v="PASS"/>
    <n v="2"/>
    <x v="1"/>
    <x v="1"/>
  </r>
  <r>
    <n v="74"/>
    <n v="21125853"/>
    <s v="RUDRA PRATAP SINGH"/>
    <s v="NARESH KUMAR"/>
    <s v="RAKHI DEVI"/>
    <x v="1"/>
    <x v="2"/>
    <x v="2"/>
    <d v="2008-05-11T00:00:00"/>
    <x v="6"/>
    <n v="54"/>
    <n v="67"/>
    <n v="54"/>
    <n v="48"/>
    <n v="71"/>
    <n v="61"/>
    <n v="59.166666666666664"/>
    <s v="PASS"/>
    <n v="74"/>
    <x v="3"/>
    <x v="1"/>
  </r>
  <r>
    <n v="75"/>
    <n v="21125854"/>
    <s v="SAMEER KHAN"/>
    <s v="ZAKIR ALI"/>
    <s v="GULSHMA"/>
    <x v="1"/>
    <x v="2"/>
    <x v="0"/>
    <d v="2005-12-25T00:00:00"/>
    <x v="1"/>
    <n v="62"/>
    <n v="69"/>
    <n v="24"/>
    <n v="47"/>
    <n v="67"/>
    <n v="72"/>
    <n v="56.833333333333336"/>
    <s v="PASS"/>
    <n v="77"/>
    <x v="0"/>
    <x v="0"/>
  </r>
  <r>
    <n v="76"/>
    <n v="21125855"/>
    <s v="SAVEJ"/>
    <s v="VASID"/>
    <s v="SAMEENA"/>
    <x v="1"/>
    <x v="1"/>
    <x v="0"/>
    <d v="2007-04-15T00:00:00"/>
    <x v="1"/>
    <n v="59"/>
    <n v="79"/>
    <n v="73"/>
    <n v="64"/>
    <n v="85"/>
    <n v="64"/>
    <n v="70.666666666666671"/>
    <s v="PASS"/>
    <n v="52"/>
    <x v="4"/>
    <x v="1"/>
  </r>
  <r>
    <n v="77"/>
    <n v="21125856"/>
    <s v="SUNNY"/>
    <s v="SANJEEV KUMAR"/>
    <s v="AMRITA DEVI"/>
    <x v="1"/>
    <x v="1"/>
    <x v="0"/>
    <d v="2009-04-22T00:00:00"/>
    <x v="1"/>
    <n v="58"/>
    <n v="73"/>
    <n v="62"/>
    <n v="64"/>
    <n v="75"/>
    <n v="82"/>
    <n v="69"/>
    <s v="PASS"/>
    <n v="55"/>
    <x v="0"/>
    <x v="0"/>
  </r>
  <r>
    <n v="78"/>
    <n v="21125857"/>
    <s v="SUNNY"/>
    <s v="BHUSHAN SINGH"/>
    <s v="SUSHMA"/>
    <x v="1"/>
    <x v="1"/>
    <x v="0"/>
    <d v="2007-01-17T00:00:00"/>
    <x v="1"/>
    <n v="84"/>
    <n v="94"/>
    <n v="97"/>
    <n v="87"/>
    <n v="83"/>
    <n v="80"/>
    <n v="87.5"/>
    <s v="PASS"/>
    <n v="14"/>
    <x v="1"/>
    <x v="1"/>
  </r>
  <r>
    <n v="79"/>
    <n v="21125858"/>
    <s v="SURAJ"/>
    <s v="SATVEER SINGH"/>
    <s v="RAKHI DEVI"/>
    <x v="1"/>
    <x v="0"/>
    <x v="1"/>
    <d v="2005-10-10T00:00:00"/>
    <x v="1"/>
    <n v="68"/>
    <n v="87"/>
    <n v="69"/>
    <n v="58"/>
    <n v="82"/>
    <n v="70"/>
    <n v="72.333333333333343"/>
    <s v="PASS"/>
    <n v="51"/>
    <x v="3"/>
    <x v="1"/>
  </r>
  <r>
    <n v="80"/>
    <n v="21125859"/>
    <s v="TANISHQ SALONIA"/>
    <s v="TEJPAL SINGH"/>
    <s v="RESHAM"/>
    <x v="1"/>
    <x v="0"/>
    <x v="0"/>
    <d v="2005-08-27T00:00:00"/>
    <x v="1"/>
    <n v="59"/>
    <n v="71"/>
    <n v="66"/>
    <n v="49"/>
    <n v="56"/>
    <n v="69"/>
    <n v="61.666666666666671"/>
    <s v="PASS"/>
    <n v="70"/>
    <x v="3"/>
    <x v="1"/>
  </r>
  <r>
    <n v="81"/>
    <n v="21125860"/>
    <s v="VEDANT KUMAR SINGH"/>
    <s v="HORAM SINGH"/>
    <s v="SUMAN SINGH"/>
    <x v="1"/>
    <x v="0"/>
    <x v="2"/>
    <d v="2007-07-09T00:00:00"/>
    <x v="2"/>
    <n v="77"/>
    <n v="72"/>
    <n v="65"/>
    <n v="78"/>
    <n v="76"/>
    <n v="83"/>
    <n v="75.166666666666671"/>
    <s v="PASS"/>
    <n v="46"/>
    <x v="2"/>
    <x v="1"/>
  </r>
  <r>
    <n v="82"/>
    <n v="21125861"/>
    <s v="VINAY"/>
    <s v="JAIPAL"/>
    <s v="BEENA"/>
    <x v="1"/>
    <x v="0"/>
    <x v="0"/>
    <d v="2007-12-04T00:00:00"/>
    <x v="1"/>
    <n v="81"/>
    <n v="84"/>
    <n v="95"/>
    <n v="85"/>
    <n v="95"/>
    <n v="78"/>
    <n v="86.333333333333329"/>
    <s v="PASS"/>
    <n v="19"/>
    <x v="4"/>
    <x v="1"/>
  </r>
  <r>
    <n v="83"/>
    <n v="21125862"/>
    <s v="VIPUL RANA"/>
    <s v="PUSHPENDRA SINGH"/>
    <s v="KAUSHAL DEVI"/>
    <x v="1"/>
    <x v="1"/>
    <x v="0"/>
    <d v="2008-12-15T00:00:00"/>
    <x v="2"/>
    <n v="68"/>
    <n v="80"/>
    <n v="93"/>
    <n v="72"/>
    <n v="87"/>
    <n v="80"/>
    <n v="80"/>
    <s v="PASS"/>
    <n v="3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4B40F38-A858-4FF2-B7F5-0C508F150C5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B2:D6" firstHeaderRow="0" firstDataRow="1" firstDataCol="1"/>
  <pivotFields count="24">
    <pivotField showAll="0"/>
    <pivotField dataField="1" showAll="0"/>
    <pivotField showAll="0"/>
    <pivotField showAll="0"/>
    <pivotField showAll="0"/>
    <pivotField showAll="0">
      <items count="3">
        <item x="0"/>
        <item x="1"/>
        <item t="default"/>
      </items>
    </pivotField>
    <pivotField showAll="0"/>
    <pivotField axis="axisRow" showAll="0">
      <items count="4">
        <item x="0"/>
        <item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defaultSubtota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4">
    <i>
      <x/>
    </i>
    <i>
      <x v="1"/>
    </i>
    <i>
      <x v="2"/>
    </i>
    <i t="grand">
      <x/>
    </i>
  </rowItems>
  <colFields count="1">
    <field x="-2"/>
  </colFields>
  <colItems count="2">
    <i>
      <x/>
    </i>
    <i i="1">
      <x v="1"/>
    </i>
  </colItems>
  <dataFields count="2">
    <dataField name="Average of PERCENTAGE" fld="16" subtotal="average" baseField="0" baseItem="0"/>
    <dataField name="Count of students" fld="1" subtotal="count" baseField="0" baseItem="0"/>
  </dataFields>
  <formats count="2">
    <format dxfId="16">
      <pivotArea collapsedLevelsAreSubtotals="1" fieldPosition="0">
        <references count="2">
          <reference field="4294967294" count="1" selected="0">
            <x v="0"/>
          </reference>
          <reference field="7" count="0"/>
        </references>
      </pivotArea>
    </format>
    <format dxfId="15">
      <pivotArea grandRow="1" outline="0" collapsedLevelsAreSubtotals="1" fieldPosition="0"/>
    </format>
  </formats>
  <chartFormats count="13">
    <chartFormat chart="4"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7" count="1" selected="0">
            <x v="0"/>
          </reference>
        </references>
      </pivotArea>
    </chartFormat>
    <chartFormat chart="8" format="4">
      <pivotArea type="data" outline="0" fieldPosition="0">
        <references count="2">
          <reference field="4294967294" count="1" selected="0">
            <x v="0"/>
          </reference>
          <reference field="7" count="1" selected="0">
            <x v="1"/>
          </reference>
        </references>
      </pivotArea>
    </chartFormat>
    <chartFormat chart="8" format="5">
      <pivotArea type="data" outline="0" fieldPosition="0">
        <references count="2">
          <reference field="4294967294" count="1" selected="0">
            <x v="0"/>
          </reference>
          <reference field="7" count="1" selected="0">
            <x v="2"/>
          </reference>
        </references>
      </pivotArea>
    </chartFormat>
    <chartFormat chart="8" format="10" series="1">
      <pivotArea type="data" outline="0" fieldPosition="0">
        <references count="1">
          <reference field="4294967294" count="1" selected="0">
            <x v="1"/>
          </reference>
        </references>
      </pivotArea>
    </chartFormat>
    <chartFormat chart="7" format="2" series="1">
      <pivotArea type="data" outline="0" fieldPosition="0">
        <references count="1">
          <reference field="4294967294" count="1" selected="0">
            <x v="1"/>
          </reference>
        </references>
      </pivotArea>
    </chartFormat>
    <chartFormat chart="4" format="2" series="1">
      <pivotArea type="data" outline="0" fieldPosition="0">
        <references count="1">
          <reference field="4294967294" count="1" selected="0">
            <x v="1"/>
          </reference>
        </references>
      </pivotArea>
    </chartFormat>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1">
          <reference field="4294967294" count="1" selected="0">
            <x v="1"/>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F4E672-7B78-4DF1-A5C2-2E477A185B7C}"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2:D6" firstHeaderRow="0" firstDataRow="1" firstDataCol="1"/>
  <pivotFields count="24">
    <pivotField showAll="0"/>
    <pivotField dataField="1" showAll="0"/>
    <pivotField showAll="0"/>
    <pivotField showAll="0"/>
    <pivotField showAll="0"/>
    <pivotField showAll="0">
      <items count="3">
        <item x="0"/>
        <item x="1"/>
        <item t="default"/>
      </items>
    </pivotField>
    <pivotField axis="axisRow" showAll="0">
      <items count="4">
        <item x="2"/>
        <item x="1"/>
        <item x="0"/>
        <item t="default"/>
      </items>
    </pivotField>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4">
    <i>
      <x/>
    </i>
    <i>
      <x v="1"/>
    </i>
    <i>
      <x v="2"/>
    </i>
    <i t="grand">
      <x/>
    </i>
  </rowItems>
  <colFields count="1">
    <field x="-2"/>
  </colFields>
  <colItems count="2">
    <i>
      <x/>
    </i>
    <i i="1">
      <x v="1"/>
    </i>
  </colItems>
  <dataFields count="2">
    <dataField name="Average of PERCENTAGE" fld="16" subtotal="average" baseField="0" baseItem="0" numFmtId="2"/>
    <dataField name="Count of students" fld="1" subtotal="count" baseField="0" baseItem="0"/>
  </dataFields>
  <formats count="1">
    <format dxfId="14">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B72474-5649-45CB-85EF-3030E743ED34}"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B2:D5" firstHeaderRow="0" firstDataRow="1" firstDataCol="1"/>
  <pivotFields count="24">
    <pivotField showAll="0"/>
    <pivotField dataField="1" showAll="0"/>
    <pivotField showAll="0"/>
    <pivotField showAll="0"/>
    <pivotField showAll="0"/>
    <pivotField axis="axisRow"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5"/>
  </rowFields>
  <rowItems count="3">
    <i>
      <x/>
    </i>
    <i>
      <x v="1"/>
    </i>
    <i t="grand">
      <x/>
    </i>
  </rowItems>
  <colFields count="1">
    <field x="-2"/>
  </colFields>
  <colItems count="2">
    <i>
      <x/>
    </i>
    <i i="1">
      <x v="1"/>
    </i>
  </colItems>
  <dataFields count="2">
    <dataField name="Average of PERCENTAGE" fld="16" subtotal="average" baseField="0" baseItem="0" numFmtId="2"/>
    <dataField name="Count of students" fld="1" subtotal="count" baseField="0" baseItem="0"/>
  </dataFields>
  <formats count="1">
    <format dxfId="13">
      <pivotArea outline="0" collapsedLevelsAreSubtotals="1"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2102D8-D9B5-4E25-B123-DB1A025CDEE7}"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D12" firstHeaderRow="0"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dataField="1" numFmtId="2"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x="2"/>
        <item x="3"/>
        <item x="4"/>
        <item sd="0" x="5"/>
        <item t="default"/>
      </items>
    </pivotField>
    <pivotField axis="axisRow" showAll="0">
      <items count="7">
        <item sd="0" x="0"/>
        <item x="1"/>
        <item sd="0" x="2"/>
        <item sd="0" x="3"/>
        <item x="4"/>
        <item sd="0" x="5"/>
        <item t="default"/>
      </items>
    </pivotField>
  </pivotFields>
  <rowFields count="3">
    <field x="23"/>
    <field x="22"/>
    <field x="21"/>
  </rowFields>
  <rowItems count="10">
    <i>
      <x v="1"/>
    </i>
    <i r="1">
      <x v="3"/>
    </i>
    <i r="2">
      <x v="8"/>
    </i>
    <i r="1">
      <x v="4"/>
    </i>
    <i r="2">
      <x v="10"/>
    </i>
    <i>
      <x v="4"/>
    </i>
    <i r="1">
      <x v="2"/>
    </i>
    <i r="2">
      <x v="4"/>
    </i>
    <i r="2">
      <x v="5"/>
    </i>
    <i t="grand">
      <x/>
    </i>
  </rowItems>
  <colFields count="1">
    <field x="-2"/>
  </colFields>
  <colItems count="2">
    <i>
      <x/>
    </i>
    <i i="1">
      <x v="1"/>
    </i>
  </colItems>
  <dataFields count="2">
    <dataField name="Average of PERCENTAGE" fld="16" subtotal="average" baseField="0" baseItem="0" numFmtId="2"/>
    <dataField name="Count of students" fld="1" subtotal="count" baseField="0" baseItem="0"/>
  </dataFields>
  <formats count="1">
    <format dxfId="12">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ACB230-B6F5-46D0-8FFC-D5832A54E5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H5" firstHeaderRow="0" firstDataRow="1" firstDataCol="1"/>
  <pivotFields count="24">
    <pivotField showAll="0"/>
    <pivotField showAll="0"/>
    <pivotField showAll="0"/>
    <pivotField showAll="0"/>
    <pivotField showAll="0"/>
    <pivotField axis="axisRow"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dataField="1" showAll="0"/>
    <pivotField dataField="1" showAll="0"/>
    <pivotField dataField="1" showAll="0"/>
    <pivotField dataField="1" showAll="0"/>
    <pivotField dataField="1" showAll="0"/>
    <pivotField dataField="1" showAll="0"/>
    <pivotField numFmtId="2" showAll="0"/>
    <pivotField showAll="0"/>
    <pivotField showAll="0"/>
    <pivotField showAll="0"/>
    <pivotField showAll="0"/>
    <pivotField showAll="0" defaultSubtotal="0"/>
    <pivotField showAll="0" defaultSubtotal="0"/>
    <pivotField showAll="0" defaultSubtotal="0">
      <items count="6">
        <item x="0"/>
        <item x="1"/>
        <item x="2"/>
        <item x="3"/>
        <item x="4"/>
        <item x="5"/>
      </items>
    </pivotField>
  </pivotFields>
  <rowFields count="1">
    <field x="5"/>
  </rowFields>
  <rowItems count="3">
    <i>
      <x/>
    </i>
    <i>
      <x v="1"/>
    </i>
    <i t="grand">
      <x/>
    </i>
  </rowItems>
  <colFields count="1">
    <field x="-2"/>
  </colFields>
  <colItems count="6">
    <i>
      <x/>
    </i>
    <i i="1">
      <x v="1"/>
    </i>
    <i i="2">
      <x v="2"/>
    </i>
    <i i="3">
      <x v="3"/>
    </i>
    <i i="4">
      <x v="4"/>
    </i>
    <i i="5">
      <x v="5"/>
    </i>
  </colItems>
  <dataFields count="6">
    <dataField name="Average of ENGLISH" fld="10" subtotal="average" baseField="0" baseItem="0"/>
    <dataField name="Average of HINDI" fld="11" subtotal="average" baseField="0" baseItem="0"/>
    <dataField name="Average of MATHS" fld="12" subtotal="average" baseField="0" baseItem="0"/>
    <dataField name="Average of SCIENCE" fld="13" subtotal="average" baseField="0" baseItem="0"/>
    <dataField name="Average of S.ST" fld="14" subtotal="average" baseField="0" baseItem="0"/>
    <dataField name="Average of IT" fld="15" subtotal="average" baseField="0" baseItem="0"/>
  </dataFields>
  <formats count="1">
    <format dxfId="11">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4" format="12" series="1">
      <pivotArea type="data" outline="0" fieldPosition="0">
        <references count="1">
          <reference field="4294967294" count="1" selected="0">
            <x v="0"/>
          </reference>
        </references>
      </pivotArea>
    </chartFormat>
    <chartFormat chart="4" format="13" series="1">
      <pivotArea type="data" outline="0" fieldPosition="0">
        <references count="1">
          <reference field="4294967294" count="1" selected="0">
            <x v="1"/>
          </reference>
        </references>
      </pivotArea>
    </chartFormat>
    <chartFormat chart="4" format="14" series="1">
      <pivotArea type="data" outline="0" fieldPosition="0">
        <references count="1">
          <reference field="4294967294" count="1" selected="0">
            <x v="2"/>
          </reference>
        </references>
      </pivotArea>
    </chartFormat>
    <chartFormat chart="4" format="15" series="1">
      <pivotArea type="data" outline="0" fieldPosition="0">
        <references count="1">
          <reference field="4294967294" count="1" selected="0">
            <x v="3"/>
          </reference>
        </references>
      </pivotArea>
    </chartFormat>
    <chartFormat chart="4" format="16" series="1">
      <pivotArea type="data" outline="0" fieldPosition="0">
        <references count="1">
          <reference field="4294967294" count="1" selected="0">
            <x v="4"/>
          </reference>
        </references>
      </pivotArea>
    </chartFormat>
    <chartFormat chart="4" format="17" series="1">
      <pivotArea type="data" outline="0" fieldPosition="0">
        <references count="1">
          <reference field="4294967294"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23BEA4-4EBB-4337-8296-C23CD7975E93}"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B2:C11" firstHeaderRow="1" firstDataRow="1" firstDataCol="1"/>
  <pivotFields count="24">
    <pivotField showAll="0"/>
    <pivotField dataField="1" showAll="0"/>
    <pivotField showAll="0"/>
    <pivotField showAll="0"/>
    <pivotField showAll="0"/>
    <pivotField showAll="0">
      <items count="3">
        <item x="0"/>
        <item x="1"/>
        <item t="default"/>
      </items>
    </pivotField>
    <pivotField showAll="0"/>
    <pivotField showAll="0">
      <items count="4">
        <item x="0"/>
        <item h="1" x="2"/>
        <item x="1"/>
        <item t="default"/>
      </items>
    </pivotField>
    <pivotField numFmtId="14" showAll="0"/>
    <pivotField numFmtId="14" showAll="0">
      <items count="12">
        <item x="8"/>
        <item x="10"/>
        <item x="1"/>
        <item x="0"/>
        <item x="2"/>
        <item x="9"/>
        <item x="4"/>
        <item x="5"/>
        <item x="3"/>
        <item x="6"/>
        <item x="7"/>
        <item t="default"/>
      </items>
    </pivotField>
    <pivotField showAll="0"/>
    <pivotField showAll="0"/>
    <pivotField showAll="0"/>
    <pivotField showAll="0"/>
    <pivotField showAll="0"/>
    <pivotField showAll="0"/>
    <pivotField numFmtId="2" showAll="0"/>
    <pivotField showAll="0"/>
    <pivotField showAll="0"/>
    <pivotField axis="axisRow" showAll="0">
      <items count="7">
        <item x="3"/>
        <item x="5"/>
        <item x="0"/>
        <item x="2"/>
        <item x="1"/>
        <item x="4"/>
        <item t="default"/>
      </items>
    </pivotField>
    <pivotField axis="axisRow" showAll="0">
      <items count="5">
        <item m="1" x="3"/>
        <item m="1" x="2"/>
        <item x="0"/>
        <item x="1"/>
        <item t="default"/>
      </items>
    </pivotField>
    <pivotField showAll="0" defaultSubtotal="0"/>
    <pivotField showAll="0" defaultSubtotal="0"/>
    <pivotField showAll="0" defaultSubtotal="0">
      <items count="6">
        <item x="0"/>
        <item x="1"/>
        <item x="2"/>
        <item x="3"/>
        <item x="4"/>
        <item x="5"/>
      </items>
    </pivotField>
  </pivotFields>
  <rowFields count="2">
    <field x="20"/>
    <field x="19"/>
  </rowFields>
  <rowItems count="9">
    <i>
      <x v="2"/>
    </i>
    <i r="1">
      <x v="1"/>
    </i>
    <i r="1">
      <x v="2"/>
    </i>
    <i>
      <x v="3"/>
    </i>
    <i r="1">
      <x/>
    </i>
    <i r="1">
      <x v="3"/>
    </i>
    <i r="1">
      <x v="4"/>
    </i>
    <i r="1">
      <x v="5"/>
    </i>
    <i t="grand">
      <x/>
    </i>
  </rowItems>
  <colItems count="1">
    <i/>
  </colItems>
  <dataFields count="1">
    <dataField name="Count of ROLL NO" fld="1" subtotal="count" showDataAs="percentOfTotal" baseField="0" baseItem="0" numFmtId="9"/>
  </dataFields>
  <formats count="1">
    <format dxfId="10">
      <pivotArea outline="0" collapsedLevelsAreSubtotals="1" fieldPosition="0"/>
    </format>
  </formats>
  <chartFormats count="2">
    <chartFormat chart="1"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64046 (3)" connectionId="1"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64046 (3)" connectionId="2" xr16:uid="{2D4E290D-B349-4FB7-9882-47E5E5E16382}" autoFormatId="16" applyNumberFormats="0" applyBorderFormats="0" applyFontFormats="1" applyPatternFormats="1" applyAlignmentFormats="0" applyWidthHeightFormats="0"/>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GER" xr10:uid="{80C55B87-9200-4B36-9423-46E9BAF90379}" sourceName="GENGER">
  <pivotTables>
    <pivotTable tabId="21" name="PivotTable1"/>
    <pivotTable tabId="23" name="PivotTable2"/>
    <pivotTable tabId="17" name="PivotTable2"/>
    <pivotTable tabId="18" name="PivotTable16"/>
    <pivotTable tabId="19" name="PivotTable17"/>
    <pivotTable tabId="20" name="PivotTable18"/>
  </pivotTables>
  <data>
    <tabular pivotCacheId="1971503956">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3" xr10:uid="{528AD0D1-E893-473B-A72C-3FE212786DB3}" sourceName="AREA">
  <pivotTables>
    <pivotTable tabId="21" name="PivotTable1"/>
    <pivotTable tabId="23" name="PivotTable2"/>
    <pivotTable tabId="18" name="PivotTable16"/>
    <pivotTable tabId="19" name="PivotTable17"/>
    <pivotTable tabId="20" name="PivotTable18"/>
  </pivotTables>
  <data>
    <tabular pivotCacheId="1971503956">
      <items count="3">
        <i x="0" s="1"/>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GER" xr10:uid="{FE07812E-9FF9-4ABC-8651-1CD700CB4BAD}" cache="Slicer_GENGER" caption="GENGER" rowHeight="234950"/>
  <slicer name="AREA 3" xr10:uid="{CBBF4CDC-8EC7-458D-9352-59ECF36FF3BF}" cache="Slicer_AREA3" caption="AREA"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xr10:uid="{A07D1122-19A7-4038-B90B-6AAD9EB3454D}" cache="Slicer_AREA3" caption="AREA"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1" xr10:uid="{7CBED3A3-038F-4D47-B9B0-AE661FE6BF8C}" cache="Slicer_AREA3" caption="AREA"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REA 2" xr10:uid="{DEEACF35-0919-483E-9791-534B6F9CCE79}" cache="Slicer_AREA3" caption="AREA"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F87C0D-5E46-4292-BF33-20E18569A7C9}" name="_result_analysis" displayName="_result_analysis" ref="A1:U84" totalsRowShown="0">
  <autoFilter ref="A1:U84" xr:uid="{58F87C0D-5E46-4292-BF33-20E18569A7C9}"/>
  <tableColumns count="21">
    <tableColumn id="1" xr3:uid="{6AE53DE5-E0E7-40E2-A00F-360347697D57}" name="S NO" dataDxfId="21"/>
    <tableColumn id="2" xr3:uid="{4B9F9B8E-AD4C-44FD-A89F-9B6602C008F4}" name="ROLL NO">
      <calculatedColumnFormula>'CBSE-registration-data'!A2:A84</calculatedColumnFormula>
    </tableColumn>
    <tableColumn id="3" xr3:uid="{5A4FC86D-1B27-43AB-8784-B0F82F5CBA55}" name="STUDENT NAME">
      <calculatedColumnFormula>VLOOKUP(B2,'CBSE-registration-data'!A2:T84,8,FALSE)</calculatedColumnFormula>
    </tableColumn>
    <tableColumn id="4" xr3:uid="{EC8C552E-12BC-4226-A632-553ADA6EE296}" name="FATHER'S NAME">
      <calculatedColumnFormula>VLOOKUP(B2,'CBSE-registration-data'!A2:T84,10,FALSE)</calculatedColumnFormula>
    </tableColumn>
    <tableColumn id="5" xr3:uid="{3B15C0C8-F53A-4B74-B96D-9B81AD099EE0}" name="MOTHER'S NAME">
      <calculatedColumnFormula>VLOOKUP(B2,'CBSE-registration-data'!A2:T84,9,FALSE)</calculatedColumnFormula>
    </tableColumn>
    <tableColumn id="6" xr3:uid="{F6548F67-2FDC-4A13-9369-8FB9ED3D885D}" name="GENGER">
      <calculatedColumnFormula>VLOOKUP(B2,'CBSE-registration-data'!A2:T84,11,FALSE)</calculatedColumnFormula>
    </tableColumn>
    <tableColumn id="7" xr3:uid="{20489850-0BAF-46FB-B47B-7941722BB964}" name="CATEGORY">
      <calculatedColumnFormula>VLOOKUP(B2,'CBSE-registration-data'!A2:T84,12,FALSE)</calculatedColumnFormula>
    </tableColumn>
    <tableColumn id="8" xr3:uid="{DF094503-09BE-4506-8569-E79E1E42EBF0}" name="AREA">
      <calculatedColumnFormula>INDEX('stream-opted'!A2:F84,MATCH('final-sheet'!B2,'stream-opted'!F2:F84,0),2)</calculatedColumnFormula>
    </tableColumn>
    <tableColumn id="9" xr3:uid="{18818C3F-47E3-4C87-B97A-FE3A099F3A94}" name="DOB" dataDxfId="20">
      <calculatedColumnFormula>VLOOKUP(B2,'CBSE-registration-data'!A2:T84,7,FALSE)</calculatedColumnFormula>
    </tableColumn>
    <tableColumn id="10" xr3:uid="{BC17A97F-6983-4E68-B2FD-50506CE61E43}" name="ADMISSION DATE" dataDxfId="19">
      <calculatedColumnFormula>VLOOKUP(B2,'CBSE-registration-data'!A2:T84,19,FALSE)</calculatedColumnFormula>
    </tableColumn>
    <tableColumn id="11" xr3:uid="{B7F471E6-4089-452D-B3A3-72CBD852DC26}" name="ENGLISH">
      <calculatedColumnFormula>VLOOKUP(B2,analysis!B4:O86,4,FALSE)</calculatedColumnFormula>
    </tableColumn>
    <tableColumn id="12" xr3:uid="{048538F9-A17B-464A-8871-F794B19312F2}" name="HINDI">
      <calculatedColumnFormula>VLOOKUP(B2,analysis!B4:O86,5,FALSE)</calculatedColumnFormula>
    </tableColumn>
    <tableColumn id="13" xr3:uid="{82B8ADEA-8A9B-4F1A-A94A-374C30E36105}" name="MATHS">
      <calculatedColumnFormula>VLOOKUP(B2,analysis!B4:O86,6,FALSE)</calculatedColumnFormula>
    </tableColumn>
    <tableColumn id="14" xr3:uid="{3127ECE5-CE1E-4F16-B4DA-3B55CB675907}" name="SCIENCE">
      <calculatedColumnFormula>VLOOKUP(B2,analysis!B4:O86,7,FALSE)</calculatedColumnFormula>
    </tableColumn>
    <tableColumn id="15" xr3:uid="{7C60F594-EAD3-4C18-B98F-166E2DD693B4}" name="S.ST">
      <calculatedColumnFormula>VLOOKUP(B2,analysis!B4:O86,8,FALSE)</calculatedColumnFormula>
    </tableColumn>
    <tableColumn id="16" xr3:uid="{0460A5A3-A4B5-461F-B3A9-7E1AC85A6B86}" name="IT">
      <calculatedColumnFormula>VLOOKUP(B2,analysis!B4:O86,9,FALSE)</calculatedColumnFormula>
    </tableColumn>
    <tableColumn id="17" xr3:uid="{71EB4C7E-C403-4DB9-9D62-9EDE71D64B20}" name="PERCENTAGE" dataDxfId="18">
      <calculatedColumnFormula>VLOOKUP(B2,analysis!B4:O86,12,FALSE)</calculatedColumnFormula>
    </tableColumn>
    <tableColumn id="18" xr3:uid="{A646EE40-C3AC-4B27-9787-C7E48A51B925}" name="RESULT">
      <calculatedColumnFormula>VLOOKUP(B2,analysis!B4:O86,13,FALSE)</calculatedColumnFormula>
    </tableColumn>
    <tableColumn id="19" xr3:uid="{E27D4B23-45E3-4FD8-A640-A12FF53ED17E}" name="RANK">
      <calculatedColumnFormula>VLOOKUP(B2,analysis!B4:O86,14,FALSE)</calculatedColumnFormula>
    </tableColumn>
    <tableColumn id="20" xr3:uid="{6BD129EA-3B35-47B8-A7EC-2C025EE868E7}" name="STREAM OPTED">
      <calculatedColumnFormula>INDEX('stream-opted'!A2:F84,MATCH('final-sheet'!B2,'stream-opted'!F2:F84,0),5)</calculatedColumnFormula>
    </tableColumn>
    <tableColumn id="21" xr3:uid="{84F46B84-BEDA-47E3-9E03-4E71A4BC2319}" name="STATUS OF ADMISSION IN HR. SECONDARY" dataDxfId="17">
      <calculatedColumnFormula array="1">_xlfn.IFS(OR(_result_analysis[[#This Row],[STREAM OPTED]]="NOT ELIGIBLE",_result_analysis[[#This Row],[STREAM OPTED]]="COMPARTMENT"),"DROPPED OUT - ",TRUE,"PROMOTED &amp; RETAINED - ")</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8.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7FCAD-0FB5-4815-87A6-FF07B741C3C9}">
  <sheetPr codeName="Sheet1"/>
  <dimension ref="A1:T84"/>
  <sheetViews>
    <sheetView zoomScale="55" zoomScaleNormal="55" workbookViewId="0">
      <selection activeCell="N17" sqref="N17"/>
    </sheetView>
  </sheetViews>
  <sheetFormatPr defaultRowHeight="14.4" x14ac:dyDescent="0.3"/>
  <cols>
    <col min="1" max="1" width="13.21875" customWidth="1"/>
    <col min="2" max="2" width="10.5546875" customWidth="1"/>
    <col min="4" max="4" width="38.33203125" customWidth="1"/>
    <col min="5" max="5" width="11.5546875" customWidth="1"/>
    <col min="6" max="6" width="19.44140625" customWidth="1"/>
    <col min="7" max="7" width="13" bestFit="1" customWidth="1"/>
    <col min="8" max="10" width="19.77734375" customWidth="1"/>
    <col min="13" max="18" width="27.44140625" customWidth="1"/>
    <col min="19" max="19" width="13.109375" customWidth="1"/>
  </cols>
  <sheetData>
    <row r="1" spans="1:20" ht="28.8" x14ac:dyDescent="0.3">
      <c r="A1" s="34" t="s">
        <v>215</v>
      </c>
      <c r="B1" s="34" t="s">
        <v>216</v>
      </c>
      <c r="C1" s="34" t="s">
        <v>217</v>
      </c>
      <c r="D1" s="34" t="s">
        <v>218</v>
      </c>
      <c r="E1" s="34" t="s">
        <v>219</v>
      </c>
      <c r="F1" s="34" t="s">
        <v>220</v>
      </c>
      <c r="G1" s="34" t="s">
        <v>221</v>
      </c>
      <c r="H1" s="34" t="s">
        <v>222</v>
      </c>
      <c r="I1" s="34" t="s">
        <v>223</v>
      </c>
      <c r="J1" s="34" t="s">
        <v>224</v>
      </c>
      <c r="K1" s="34" t="s">
        <v>225</v>
      </c>
      <c r="L1" s="34" t="s">
        <v>226</v>
      </c>
      <c r="M1" s="34" t="s">
        <v>227</v>
      </c>
      <c r="N1" s="34" t="s">
        <v>228</v>
      </c>
      <c r="O1" s="34" t="s">
        <v>229</v>
      </c>
      <c r="P1" s="34" t="s">
        <v>230</v>
      </c>
      <c r="Q1" s="34" t="s">
        <v>231</v>
      </c>
      <c r="R1" s="34" t="s">
        <v>232</v>
      </c>
      <c r="S1" s="34" t="s">
        <v>233</v>
      </c>
      <c r="T1" s="34" t="s">
        <v>234</v>
      </c>
    </row>
    <row r="2" spans="1:20" ht="28.8" x14ac:dyDescent="0.3">
      <c r="A2" s="34">
        <v>21125780</v>
      </c>
      <c r="B2" s="34">
        <v>64046</v>
      </c>
      <c r="C2" s="34" t="s">
        <v>235</v>
      </c>
      <c r="D2" s="34" t="s">
        <v>236</v>
      </c>
      <c r="E2" s="34">
        <v>1654</v>
      </c>
      <c r="F2" s="34" t="s">
        <v>237</v>
      </c>
      <c r="G2" s="35">
        <v>39368</v>
      </c>
      <c r="H2" s="34" t="s">
        <v>3</v>
      </c>
      <c r="I2" s="34" t="s">
        <v>238</v>
      </c>
      <c r="J2" s="34" t="s">
        <v>171</v>
      </c>
      <c r="K2" s="34" t="s">
        <v>239</v>
      </c>
      <c r="L2" s="34" t="s">
        <v>240</v>
      </c>
      <c r="M2" s="34" t="s">
        <v>241</v>
      </c>
      <c r="N2" s="34" t="s">
        <v>242</v>
      </c>
      <c r="O2" s="34" t="s">
        <v>243</v>
      </c>
      <c r="P2" s="34" t="s">
        <v>244</v>
      </c>
      <c r="Q2" s="34" t="s">
        <v>245</v>
      </c>
      <c r="R2" s="34" t="s">
        <v>246</v>
      </c>
      <c r="S2" s="35">
        <v>43340</v>
      </c>
      <c r="T2" s="34" t="s">
        <v>247</v>
      </c>
    </row>
    <row r="3" spans="1:20" ht="28.8" x14ac:dyDescent="0.3">
      <c r="A3" s="34">
        <v>21125781</v>
      </c>
      <c r="B3" s="34">
        <v>64046</v>
      </c>
      <c r="C3" s="34" t="s">
        <v>248</v>
      </c>
      <c r="D3" s="34" t="s">
        <v>236</v>
      </c>
      <c r="E3" s="34">
        <v>1671</v>
      </c>
      <c r="F3" s="34" t="s">
        <v>249</v>
      </c>
      <c r="G3" s="35">
        <v>39609</v>
      </c>
      <c r="H3" s="34" t="s">
        <v>5</v>
      </c>
      <c r="I3" s="34" t="s">
        <v>250</v>
      </c>
      <c r="J3" s="34" t="s">
        <v>251</v>
      </c>
      <c r="K3" s="34" t="s">
        <v>239</v>
      </c>
      <c r="L3" s="34" t="s">
        <v>252</v>
      </c>
      <c r="M3" s="34" t="s">
        <v>241</v>
      </c>
      <c r="N3" s="34" t="s">
        <v>242</v>
      </c>
      <c r="O3" s="34" t="s">
        <v>253</v>
      </c>
      <c r="P3" s="34" t="s">
        <v>244</v>
      </c>
      <c r="Q3" s="34" t="s">
        <v>245</v>
      </c>
      <c r="R3" s="34" t="s">
        <v>246</v>
      </c>
      <c r="S3" s="35">
        <v>43340</v>
      </c>
      <c r="T3" s="34" t="s">
        <v>247</v>
      </c>
    </row>
    <row r="4" spans="1:20" ht="28.8" x14ac:dyDescent="0.3">
      <c r="A4" s="34">
        <v>21125782</v>
      </c>
      <c r="B4" s="34">
        <v>64046</v>
      </c>
      <c r="C4" s="34" t="s">
        <v>254</v>
      </c>
      <c r="D4" s="34" t="s">
        <v>236</v>
      </c>
      <c r="E4" s="34">
        <v>1668</v>
      </c>
      <c r="F4" s="34" t="s">
        <v>255</v>
      </c>
      <c r="G4" s="35">
        <v>39333</v>
      </c>
      <c r="H4" s="34" t="s">
        <v>6</v>
      </c>
      <c r="I4" s="34" t="s">
        <v>256</v>
      </c>
      <c r="J4" s="34" t="s">
        <v>126</v>
      </c>
      <c r="K4" s="34" t="s">
        <v>239</v>
      </c>
      <c r="L4" s="34" t="s">
        <v>252</v>
      </c>
      <c r="M4" s="34" t="s">
        <v>241</v>
      </c>
      <c r="N4" s="34" t="s">
        <v>242</v>
      </c>
      <c r="O4" s="34" t="s">
        <v>253</v>
      </c>
      <c r="P4" s="34" t="s">
        <v>244</v>
      </c>
      <c r="Q4" s="34" t="s">
        <v>245</v>
      </c>
      <c r="R4" s="34" t="s">
        <v>246</v>
      </c>
      <c r="S4" s="35">
        <v>43340</v>
      </c>
      <c r="T4" s="34" t="s">
        <v>247</v>
      </c>
    </row>
    <row r="5" spans="1:20" ht="28.8" x14ac:dyDescent="0.3">
      <c r="A5" s="34">
        <v>21125783</v>
      </c>
      <c r="B5" s="34">
        <v>64046</v>
      </c>
      <c r="C5" s="34" t="s">
        <v>257</v>
      </c>
      <c r="D5" s="34" t="s">
        <v>236</v>
      </c>
      <c r="E5" s="34">
        <v>1695</v>
      </c>
      <c r="F5" s="34" t="s">
        <v>258</v>
      </c>
      <c r="G5" s="35">
        <v>39741</v>
      </c>
      <c r="H5" s="34" t="s">
        <v>7</v>
      </c>
      <c r="I5" s="34" t="s">
        <v>259</v>
      </c>
      <c r="J5" s="34" t="s">
        <v>138</v>
      </c>
      <c r="K5" s="34" t="s">
        <v>239</v>
      </c>
      <c r="L5" s="34" t="s">
        <v>240</v>
      </c>
      <c r="M5" s="34" t="s">
        <v>241</v>
      </c>
      <c r="N5" s="34" t="s">
        <v>242</v>
      </c>
      <c r="O5" s="34" t="s">
        <v>253</v>
      </c>
      <c r="P5" s="34" t="s">
        <v>244</v>
      </c>
      <c r="Q5" s="34" t="s">
        <v>245</v>
      </c>
      <c r="R5" s="34" t="s">
        <v>246</v>
      </c>
      <c r="S5" s="35">
        <v>43340</v>
      </c>
      <c r="T5" s="34" t="s">
        <v>247</v>
      </c>
    </row>
    <row r="6" spans="1:20" ht="28.8" x14ac:dyDescent="0.3">
      <c r="A6" s="34">
        <v>21125784</v>
      </c>
      <c r="B6" s="34">
        <v>64046</v>
      </c>
      <c r="C6" s="34" t="s">
        <v>260</v>
      </c>
      <c r="D6" s="34" t="s">
        <v>236</v>
      </c>
      <c r="E6" s="34">
        <v>1645</v>
      </c>
      <c r="F6" s="34" t="s">
        <v>261</v>
      </c>
      <c r="G6" s="35">
        <v>39790</v>
      </c>
      <c r="H6" s="34" t="s">
        <v>8</v>
      </c>
      <c r="I6" s="34" t="s">
        <v>262</v>
      </c>
      <c r="J6" s="34" t="s">
        <v>175</v>
      </c>
      <c r="K6" s="34" t="s">
        <v>239</v>
      </c>
      <c r="L6" s="34" t="s">
        <v>252</v>
      </c>
      <c r="M6" s="34" t="s">
        <v>241</v>
      </c>
      <c r="N6" s="34" t="s">
        <v>242</v>
      </c>
      <c r="O6" s="34" t="s">
        <v>253</v>
      </c>
      <c r="P6" s="34" t="s">
        <v>244</v>
      </c>
      <c r="Q6" s="34" t="s">
        <v>245</v>
      </c>
      <c r="R6" s="34" t="s">
        <v>246</v>
      </c>
      <c r="S6" s="35">
        <v>43330</v>
      </c>
      <c r="T6" s="34" t="s">
        <v>263</v>
      </c>
    </row>
    <row r="7" spans="1:20" ht="28.8" x14ac:dyDescent="0.3">
      <c r="A7" s="34">
        <v>21125785</v>
      </c>
      <c r="B7" s="34">
        <v>64046</v>
      </c>
      <c r="C7" s="34" t="s">
        <v>264</v>
      </c>
      <c r="D7" s="34" t="s">
        <v>236</v>
      </c>
      <c r="E7" s="34">
        <v>1636</v>
      </c>
      <c r="F7" s="34" t="s">
        <v>265</v>
      </c>
      <c r="G7" s="35">
        <v>39558</v>
      </c>
      <c r="H7" s="34" t="s">
        <v>9</v>
      </c>
      <c r="I7" s="34" t="s">
        <v>266</v>
      </c>
      <c r="J7" s="34" t="s">
        <v>201</v>
      </c>
      <c r="K7" s="34" t="s">
        <v>239</v>
      </c>
      <c r="L7" s="34" t="s">
        <v>252</v>
      </c>
      <c r="M7" s="34" t="s">
        <v>241</v>
      </c>
      <c r="N7" s="34" t="s">
        <v>242</v>
      </c>
      <c r="O7" s="34" t="s">
        <v>253</v>
      </c>
      <c r="P7" s="34" t="s">
        <v>244</v>
      </c>
      <c r="Q7" s="34" t="s">
        <v>245</v>
      </c>
      <c r="R7" s="34" t="s">
        <v>246</v>
      </c>
      <c r="S7" s="35">
        <v>43330</v>
      </c>
      <c r="T7" s="34" t="s">
        <v>247</v>
      </c>
    </row>
    <row r="8" spans="1:20" ht="28.8" x14ac:dyDescent="0.3">
      <c r="A8" s="34">
        <v>21125786</v>
      </c>
      <c r="B8" s="34">
        <v>64046</v>
      </c>
      <c r="C8" s="34" t="s">
        <v>267</v>
      </c>
      <c r="D8" s="34" t="s">
        <v>236</v>
      </c>
      <c r="E8" s="34">
        <v>1688</v>
      </c>
      <c r="F8" s="34" t="s">
        <v>268</v>
      </c>
      <c r="G8" s="35">
        <v>39102</v>
      </c>
      <c r="H8" s="34" t="s">
        <v>10</v>
      </c>
      <c r="I8" s="34" t="s">
        <v>269</v>
      </c>
      <c r="J8" s="34" t="s">
        <v>144</v>
      </c>
      <c r="K8" s="34" t="s">
        <v>239</v>
      </c>
      <c r="L8" s="34" t="s">
        <v>252</v>
      </c>
      <c r="M8" s="34" t="s">
        <v>241</v>
      </c>
      <c r="N8" s="34" t="s">
        <v>242</v>
      </c>
      <c r="O8" s="34" t="s">
        <v>253</v>
      </c>
      <c r="P8" s="34" t="s">
        <v>244</v>
      </c>
      <c r="Q8" s="34" t="s">
        <v>245</v>
      </c>
      <c r="R8" s="34" t="s">
        <v>246</v>
      </c>
      <c r="S8" s="35">
        <v>43330</v>
      </c>
      <c r="T8" s="34" t="s">
        <v>247</v>
      </c>
    </row>
    <row r="9" spans="1:20" ht="28.8" x14ac:dyDescent="0.3">
      <c r="A9" s="34">
        <v>21125787</v>
      </c>
      <c r="B9" s="34">
        <v>64046</v>
      </c>
      <c r="C9" s="34" t="s">
        <v>270</v>
      </c>
      <c r="D9" s="34" t="s">
        <v>236</v>
      </c>
      <c r="E9" s="34">
        <v>1661</v>
      </c>
      <c r="F9" s="34" t="s">
        <v>271</v>
      </c>
      <c r="G9" s="35">
        <v>39350</v>
      </c>
      <c r="H9" s="34" t="s">
        <v>11</v>
      </c>
      <c r="I9" s="34" t="s">
        <v>272</v>
      </c>
      <c r="J9" s="34" t="s">
        <v>145</v>
      </c>
      <c r="K9" s="34" t="s">
        <v>239</v>
      </c>
      <c r="L9" s="34" t="s">
        <v>240</v>
      </c>
      <c r="M9" s="34" t="s">
        <v>241</v>
      </c>
      <c r="N9" s="34" t="s">
        <v>242</v>
      </c>
      <c r="O9" s="34" t="s">
        <v>253</v>
      </c>
      <c r="P9" s="34" t="s">
        <v>244</v>
      </c>
      <c r="Q9" s="34" t="s">
        <v>245</v>
      </c>
      <c r="R9" s="34" t="s">
        <v>246</v>
      </c>
      <c r="S9" s="35">
        <v>43330</v>
      </c>
      <c r="T9" s="34" t="s">
        <v>247</v>
      </c>
    </row>
    <row r="10" spans="1:20" ht="28.8" x14ac:dyDescent="0.3">
      <c r="A10" s="34">
        <v>21125788</v>
      </c>
      <c r="B10" s="34">
        <v>64046</v>
      </c>
      <c r="C10" s="34" t="s">
        <v>273</v>
      </c>
      <c r="D10" s="34" t="s">
        <v>236</v>
      </c>
      <c r="E10" s="34">
        <v>1712</v>
      </c>
      <c r="F10" s="34" t="s">
        <v>274</v>
      </c>
      <c r="G10" s="35">
        <v>39329</v>
      </c>
      <c r="H10" s="34" t="s">
        <v>12</v>
      </c>
      <c r="I10" s="34" t="s">
        <v>275</v>
      </c>
      <c r="J10" s="34" t="s">
        <v>146</v>
      </c>
      <c r="K10" s="34" t="s">
        <v>239</v>
      </c>
      <c r="L10" s="34" t="s">
        <v>252</v>
      </c>
      <c r="M10" s="34" t="s">
        <v>241</v>
      </c>
      <c r="N10" s="34" t="s">
        <v>242</v>
      </c>
      <c r="O10" s="34" t="s">
        <v>253</v>
      </c>
      <c r="P10" s="34" t="s">
        <v>244</v>
      </c>
      <c r="Q10" s="34" t="s">
        <v>245</v>
      </c>
      <c r="R10" s="34" t="s">
        <v>246</v>
      </c>
      <c r="S10" s="35">
        <v>43404</v>
      </c>
      <c r="T10" s="34" t="s">
        <v>247</v>
      </c>
    </row>
    <row r="11" spans="1:20" ht="28.8" x14ac:dyDescent="0.3">
      <c r="A11" s="34">
        <v>21125789</v>
      </c>
      <c r="B11" s="34">
        <v>64046</v>
      </c>
      <c r="C11" s="34" t="s">
        <v>276</v>
      </c>
      <c r="D11" s="34" t="s">
        <v>236</v>
      </c>
      <c r="E11" s="34">
        <v>1634</v>
      </c>
      <c r="F11" s="34" t="s">
        <v>277</v>
      </c>
      <c r="G11" s="35">
        <v>38968</v>
      </c>
      <c r="H11" s="34" t="s">
        <v>14</v>
      </c>
      <c r="I11" s="34" t="s">
        <v>278</v>
      </c>
      <c r="J11" s="34" t="s">
        <v>192</v>
      </c>
      <c r="K11" s="34" t="s">
        <v>279</v>
      </c>
      <c r="L11" s="34" t="s">
        <v>280</v>
      </c>
      <c r="M11" s="34" t="s">
        <v>241</v>
      </c>
      <c r="N11" s="34" t="s">
        <v>242</v>
      </c>
      <c r="O11" s="34" t="s">
        <v>253</v>
      </c>
      <c r="P11" s="34" t="s">
        <v>244</v>
      </c>
      <c r="Q11" s="34" t="s">
        <v>245</v>
      </c>
      <c r="R11" s="34" t="s">
        <v>246</v>
      </c>
      <c r="S11" s="35">
        <v>43330</v>
      </c>
      <c r="T11" s="34" t="s">
        <v>247</v>
      </c>
    </row>
    <row r="12" spans="1:20" ht="28.8" x14ac:dyDescent="0.3">
      <c r="A12" s="34">
        <v>21125790</v>
      </c>
      <c r="B12" s="34">
        <v>64046</v>
      </c>
      <c r="C12" s="34" t="s">
        <v>281</v>
      </c>
      <c r="D12" s="34" t="s">
        <v>236</v>
      </c>
      <c r="E12" s="34">
        <v>1657</v>
      </c>
      <c r="F12" s="34" t="s">
        <v>282</v>
      </c>
      <c r="G12" s="35">
        <v>39278</v>
      </c>
      <c r="H12" s="34" t="s">
        <v>15</v>
      </c>
      <c r="I12" s="34" t="s">
        <v>262</v>
      </c>
      <c r="J12" s="34" t="s">
        <v>283</v>
      </c>
      <c r="K12" s="34" t="s">
        <v>279</v>
      </c>
      <c r="L12" s="34" t="s">
        <v>252</v>
      </c>
      <c r="M12" s="34" t="s">
        <v>241</v>
      </c>
      <c r="N12" s="34" t="s">
        <v>242</v>
      </c>
      <c r="O12" s="34" t="s">
        <v>253</v>
      </c>
      <c r="P12" s="34" t="s">
        <v>244</v>
      </c>
      <c r="Q12" s="34" t="s">
        <v>245</v>
      </c>
      <c r="R12" s="34" t="s">
        <v>246</v>
      </c>
      <c r="S12" s="35">
        <v>43340</v>
      </c>
      <c r="T12" s="34" t="s">
        <v>263</v>
      </c>
    </row>
    <row r="13" spans="1:20" ht="28.8" x14ac:dyDescent="0.3">
      <c r="A13" s="34">
        <v>21125791</v>
      </c>
      <c r="B13" s="34">
        <v>64046</v>
      </c>
      <c r="C13" s="34" t="s">
        <v>284</v>
      </c>
      <c r="D13" s="34" t="s">
        <v>236</v>
      </c>
      <c r="E13" s="34">
        <v>1703</v>
      </c>
      <c r="F13" s="34" t="s">
        <v>285</v>
      </c>
      <c r="G13" s="35">
        <v>39310</v>
      </c>
      <c r="H13" s="34" t="s">
        <v>16</v>
      </c>
      <c r="I13" s="34" t="s">
        <v>286</v>
      </c>
      <c r="J13" s="34" t="s">
        <v>136</v>
      </c>
      <c r="K13" s="34" t="s">
        <v>279</v>
      </c>
      <c r="L13" s="34" t="s">
        <v>280</v>
      </c>
      <c r="M13" s="34" t="s">
        <v>241</v>
      </c>
      <c r="N13" s="34" t="s">
        <v>242</v>
      </c>
      <c r="O13" s="34" t="s">
        <v>243</v>
      </c>
      <c r="P13" s="34" t="s">
        <v>244</v>
      </c>
      <c r="Q13" s="34" t="s">
        <v>245</v>
      </c>
      <c r="R13" s="34" t="s">
        <v>246</v>
      </c>
      <c r="S13" s="35">
        <v>43404</v>
      </c>
      <c r="T13" s="34" t="s">
        <v>247</v>
      </c>
    </row>
    <row r="14" spans="1:20" ht="28.8" x14ac:dyDescent="0.3">
      <c r="A14" s="34">
        <v>21125792</v>
      </c>
      <c r="B14" s="34">
        <v>64046</v>
      </c>
      <c r="C14" s="34" t="s">
        <v>287</v>
      </c>
      <c r="D14" s="34" t="s">
        <v>236</v>
      </c>
      <c r="E14" s="34">
        <v>1643</v>
      </c>
      <c r="F14" s="34" t="s">
        <v>288</v>
      </c>
      <c r="G14" s="35">
        <v>39043</v>
      </c>
      <c r="H14" s="34" t="s">
        <v>17</v>
      </c>
      <c r="I14" s="34" t="s">
        <v>289</v>
      </c>
      <c r="J14" s="34" t="s">
        <v>162</v>
      </c>
      <c r="K14" s="34" t="s">
        <v>279</v>
      </c>
      <c r="L14" s="34" t="s">
        <v>240</v>
      </c>
      <c r="M14" s="34" t="s">
        <v>241</v>
      </c>
      <c r="N14" s="34" t="s">
        <v>242</v>
      </c>
      <c r="O14" s="34" t="s">
        <v>253</v>
      </c>
      <c r="P14" s="34" t="s">
        <v>244</v>
      </c>
      <c r="Q14" s="34" t="s">
        <v>245</v>
      </c>
      <c r="R14" s="34" t="s">
        <v>246</v>
      </c>
      <c r="S14" s="35">
        <v>43330</v>
      </c>
      <c r="T14" s="34" t="s">
        <v>247</v>
      </c>
    </row>
    <row r="15" spans="1:20" ht="28.8" x14ac:dyDescent="0.3">
      <c r="A15" s="34">
        <v>21125793</v>
      </c>
      <c r="B15" s="34">
        <v>64046</v>
      </c>
      <c r="C15" s="34" t="s">
        <v>290</v>
      </c>
      <c r="D15" s="34" t="s">
        <v>236</v>
      </c>
      <c r="E15" s="34">
        <v>1663</v>
      </c>
      <c r="F15" s="34" t="s">
        <v>291</v>
      </c>
      <c r="G15" s="35">
        <v>39369</v>
      </c>
      <c r="H15" s="34" t="s">
        <v>18</v>
      </c>
      <c r="I15" s="34" t="s">
        <v>292</v>
      </c>
      <c r="J15" s="34" t="s">
        <v>293</v>
      </c>
      <c r="K15" s="34" t="s">
        <v>279</v>
      </c>
      <c r="L15" s="34" t="s">
        <v>252</v>
      </c>
      <c r="M15" s="34" t="s">
        <v>241</v>
      </c>
      <c r="N15" s="34" t="s">
        <v>242</v>
      </c>
      <c r="O15" s="34" t="s">
        <v>253</v>
      </c>
      <c r="P15" s="34" t="s">
        <v>244</v>
      </c>
      <c r="Q15" s="34" t="s">
        <v>245</v>
      </c>
      <c r="R15" s="34" t="s">
        <v>246</v>
      </c>
      <c r="S15" s="35">
        <v>43330</v>
      </c>
      <c r="T15" s="34" t="s">
        <v>247</v>
      </c>
    </row>
    <row r="16" spans="1:20" ht="28.8" x14ac:dyDescent="0.3">
      <c r="A16" s="34">
        <v>21125794</v>
      </c>
      <c r="B16" s="34">
        <v>64046</v>
      </c>
      <c r="C16" s="34" t="s">
        <v>294</v>
      </c>
      <c r="D16" s="34" t="s">
        <v>236</v>
      </c>
      <c r="E16" s="34">
        <v>1638</v>
      </c>
      <c r="F16" s="34" t="s">
        <v>295</v>
      </c>
      <c r="G16" s="35">
        <v>39429</v>
      </c>
      <c r="H16" s="34" t="s">
        <v>19</v>
      </c>
      <c r="I16" s="34" t="s">
        <v>296</v>
      </c>
      <c r="J16" s="34" t="s">
        <v>147</v>
      </c>
      <c r="K16" s="34" t="s">
        <v>279</v>
      </c>
      <c r="L16" s="34" t="s">
        <v>280</v>
      </c>
      <c r="M16" s="34" t="s">
        <v>241</v>
      </c>
      <c r="N16" s="34" t="s">
        <v>242</v>
      </c>
      <c r="O16" s="34" t="s">
        <v>253</v>
      </c>
      <c r="P16" s="34" t="s">
        <v>244</v>
      </c>
      <c r="Q16" s="34" t="s">
        <v>245</v>
      </c>
      <c r="R16" s="34" t="s">
        <v>246</v>
      </c>
      <c r="S16" s="35">
        <v>43340</v>
      </c>
      <c r="T16" s="34" t="s">
        <v>247</v>
      </c>
    </row>
    <row r="17" spans="1:20" ht="28.8" x14ac:dyDescent="0.3">
      <c r="A17" s="34">
        <v>21125795</v>
      </c>
      <c r="B17" s="34">
        <v>64046</v>
      </c>
      <c r="C17" s="34" t="s">
        <v>297</v>
      </c>
      <c r="D17" s="34" t="s">
        <v>236</v>
      </c>
      <c r="E17" s="34">
        <v>1664</v>
      </c>
      <c r="F17" s="34" t="s">
        <v>298</v>
      </c>
      <c r="G17" s="35">
        <v>39264</v>
      </c>
      <c r="H17" s="34" t="s">
        <v>20</v>
      </c>
      <c r="I17" s="34" t="s">
        <v>299</v>
      </c>
      <c r="J17" s="34" t="s">
        <v>148</v>
      </c>
      <c r="K17" s="34" t="s">
        <v>279</v>
      </c>
      <c r="L17" s="34" t="s">
        <v>252</v>
      </c>
      <c r="M17" s="34" t="s">
        <v>241</v>
      </c>
      <c r="N17" s="34" t="s">
        <v>242</v>
      </c>
      <c r="O17" s="34" t="s">
        <v>253</v>
      </c>
      <c r="P17" s="34" t="s">
        <v>244</v>
      </c>
      <c r="Q17" s="34" t="s">
        <v>245</v>
      </c>
      <c r="R17" s="34" t="s">
        <v>246</v>
      </c>
      <c r="S17" s="35">
        <v>43340</v>
      </c>
      <c r="T17" s="34" t="s">
        <v>247</v>
      </c>
    </row>
    <row r="18" spans="1:20" ht="28.8" x14ac:dyDescent="0.3">
      <c r="A18" s="34">
        <v>21125796</v>
      </c>
      <c r="B18" s="34">
        <v>64046</v>
      </c>
      <c r="C18" s="34" t="s">
        <v>300</v>
      </c>
      <c r="D18" s="34" t="s">
        <v>236</v>
      </c>
      <c r="E18" s="34">
        <v>1642</v>
      </c>
      <c r="F18" s="34" t="s">
        <v>301</v>
      </c>
      <c r="G18" s="35">
        <v>39778</v>
      </c>
      <c r="H18" s="34" t="s">
        <v>21</v>
      </c>
      <c r="I18" s="34" t="s">
        <v>272</v>
      </c>
      <c r="J18" s="34" t="s">
        <v>139</v>
      </c>
      <c r="K18" s="34" t="s">
        <v>279</v>
      </c>
      <c r="L18" s="34" t="s">
        <v>240</v>
      </c>
      <c r="M18" s="34" t="s">
        <v>241</v>
      </c>
      <c r="N18" s="34" t="s">
        <v>242</v>
      </c>
      <c r="O18" s="34" t="s">
        <v>253</v>
      </c>
      <c r="P18" s="34" t="s">
        <v>244</v>
      </c>
      <c r="Q18" s="34" t="s">
        <v>245</v>
      </c>
      <c r="R18" s="34" t="s">
        <v>246</v>
      </c>
      <c r="S18" s="35">
        <v>43330</v>
      </c>
      <c r="T18" s="34" t="s">
        <v>247</v>
      </c>
    </row>
    <row r="19" spans="1:20" ht="28.8" x14ac:dyDescent="0.3">
      <c r="A19" s="34">
        <v>21125797</v>
      </c>
      <c r="B19" s="34">
        <v>64046</v>
      </c>
      <c r="C19" s="34" t="s">
        <v>302</v>
      </c>
      <c r="D19" s="34" t="s">
        <v>236</v>
      </c>
      <c r="E19" s="34">
        <v>1652</v>
      </c>
      <c r="F19" s="34" t="s">
        <v>303</v>
      </c>
      <c r="G19" s="35">
        <v>39845</v>
      </c>
      <c r="H19" s="34" t="s">
        <v>21</v>
      </c>
      <c r="I19" s="34" t="s">
        <v>304</v>
      </c>
      <c r="J19" s="34" t="s">
        <v>149</v>
      </c>
      <c r="K19" s="34" t="s">
        <v>279</v>
      </c>
      <c r="L19" s="34" t="s">
        <v>252</v>
      </c>
      <c r="M19" s="34" t="s">
        <v>241</v>
      </c>
      <c r="N19" s="34" t="s">
        <v>242</v>
      </c>
      <c r="O19" s="34" t="s">
        <v>253</v>
      </c>
      <c r="P19" s="34" t="s">
        <v>244</v>
      </c>
      <c r="Q19" s="34" t="s">
        <v>245</v>
      </c>
      <c r="R19" s="34" t="s">
        <v>246</v>
      </c>
      <c r="S19" s="35">
        <v>43340</v>
      </c>
      <c r="T19" s="34" t="s">
        <v>247</v>
      </c>
    </row>
    <row r="20" spans="1:20" ht="28.8" x14ac:dyDescent="0.3">
      <c r="A20" s="34">
        <v>21125798</v>
      </c>
      <c r="B20" s="34">
        <v>64046</v>
      </c>
      <c r="C20" s="34" t="s">
        <v>305</v>
      </c>
      <c r="D20" s="34" t="s">
        <v>236</v>
      </c>
      <c r="E20" s="34">
        <v>1935</v>
      </c>
      <c r="F20" s="34" t="s">
        <v>306</v>
      </c>
      <c r="G20" s="35">
        <v>39451</v>
      </c>
      <c r="H20" s="34" t="s">
        <v>22</v>
      </c>
      <c r="I20" s="34" t="s">
        <v>307</v>
      </c>
      <c r="J20" s="34" t="s">
        <v>150</v>
      </c>
      <c r="K20" s="34" t="s">
        <v>279</v>
      </c>
      <c r="L20" s="34" t="s">
        <v>240</v>
      </c>
      <c r="M20" s="34" t="s">
        <v>241</v>
      </c>
      <c r="N20" s="34" t="s">
        <v>242</v>
      </c>
      <c r="O20" s="34" t="s">
        <v>253</v>
      </c>
      <c r="P20" s="34" t="s">
        <v>244</v>
      </c>
      <c r="Q20" s="34" t="s">
        <v>245</v>
      </c>
      <c r="R20" s="34" t="s">
        <v>246</v>
      </c>
      <c r="S20" s="35">
        <v>43340</v>
      </c>
      <c r="T20" s="34" t="s">
        <v>247</v>
      </c>
    </row>
    <row r="21" spans="1:20" ht="28.8" x14ac:dyDescent="0.3">
      <c r="A21" s="34">
        <v>21125799</v>
      </c>
      <c r="B21" s="34">
        <v>64046</v>
      </c>
      <c r="C21" s="34" t="s">
        <v>308</v>
      </c>
      <c r="D21" s="34" t="s">
        <v>236</v>
      </c>
      <c r="E21" s="34">
        <v>1659</v>
      </c>
      <c r="F21" s="34" t="s">
        <v>309</v>
      </c>
      <c r="G21" s="35">
        <v>39375</v>
      </c>
      <c r="H21" s="34" t="s">
        <v>23</v>
      </c>
      <c r="I21" s="34" t="s">
        <v>310</v>
      </c>
      <c r="J21" s="34" t="s">
        <v>193</v>
      </c>
      <c r="K21" s="34" t="s">
        <v>279</v>
      </c>
      <c r="L21" s="34" t="s">
        <v>252</v>
      </c>
      <c r="M21" s="34" t="s">
        <v>241</v>
      </c>
      <c r="N21" s="34" t="s">
        <v>242</v>
      </c>
      <c r="O21" s="34" t="s">
        <v>243</v>
      </c>
      <c r="P21" s="34" t="s">
        <v>244</v>
      </c>
      <c r="Q21" s="34" t="s">
        <v>245</v>
      </c>
      <c r="R21" s="34" t="s">
        <v>246</v>
      </c>
      <c r="S21" s="35">
        <v>43340</v>
      </c>
      <c r="T21" s="34" t="s">
        <v>247</v>
      </c>
    </row>
    <row r="22" spans="1:20" ht="28.8" x14ac:dyDescent="0.3">
      <c r="A22" s="34">
        <v>21125800</v>
      </c>
      <c r="B22" s="34">
        <v>64046</v>
      </c>
      <c r="C22" s="34" t="s">
        <v>311</v>
      </c>
      <c r="D22" s="34" t="s">
        <v>236</v>
      </c>
      <c r="E22" s="34">
        <v>1651</v>
      </c>
      <c r="F22" s="34" t="s">
        <v>312</v>
      </c>
      <c r="G22" s="35">
        <v>39742</v>
      </c>
      <c r="H22" s="34" t="s">
        <v>24</v>
      </c>
      <c r="I22" s="34" t="s">
        <v>313</v>
      </c>
      <c r="J22" s="34" t="s">
        <v>129</v>
      </c>
      <c r="K22" s="34" t="s">
        <v>279</v>
      </c>
      <c r="L22" s="34" t="s">
        <v>252</v>
      </c>
      <c r="M22" s="34" t="s">
        <v>241</v>
      </c>
      <c r="N22" s="34" t="s">
        <v>242</v>
      </c>
      <c r="O22" s="34" t="s">
        <v>253</v>
      </c>
      <c r="P22" s="34" t="s">
        <v>244</v>
      </c>
      <c r="Q22" s="34" t="s">
        <v>245</v>
      </c>
      <c r="R22" s="34" t="s">
        <v>246</v>
      </c>
      <c r="S22" s="35">
        <v>43340</v>
      </c>
      <c r="T22" s="34" t="s">
        <v>247</v>
      </c>
    </row>
    <row r="23" spans="1:20" ht="28.8" x14ac:dyDescent="0.3">
      <c r="A23" s="34">
        <v>21125801</v>
      </c>
      <c r="B23" s="34">
        <v>64046</v>
      </c>
      <c r="C23" s="34" t="s">
        <v>321</v>
      </c>
      <c r="D23" s="34" t="s">
        <v>236</v>
      </c>
      <c r="E23" s="34">
        <v>1662</v>
      </c>
      <c r="F23" s="34" t="s">
        <v>322</v>
      </c>
      <c r="G23" s="35">
        <v>39563</v>
      </c>
      <c r="H23" s="34" t="s">
        <v>25</v>
      </c>
      <c r="I23" s="34" t="s">
        <v>323</v>
      </c>
      <c r="J23" s="34" t="s">
        <v>134</v>
      </c>
      <c r="K23" s="34" t="s">
        <v>279</v>
      </c>
      <c r="L23" s="34" t="s">
        <v>280</v>
      </c>
      <c r="M23" s="34" t="s">
        <v>241</v>
      </c>
      <c r="N23" s="34" t="s">
        <v>242</v>
      </c>
      <c r="O23" s="34" t="s">
        <v>253</v>
      </c>
      <c r="P23" s="34" t="s">
        <v>244</v>
      </c>
      <c r="Q23" s="34" t="s">
        <v>245</v>
      </c>
      <c r="R23" s="34" t="s">
        <v>246</v>
      </c>
      <c r="S23" s="35">
        <v>43340</v>
      </c>
      <c r="T23" s="34" t="s">
        <v>247</v>
      </c>
    </row>
    <row r="24" spans="1:20" ht="28.8" x14ac:dyDescent="0.3">
      <c r="A24" s="34">
        <v>21125802</v>
      </c>
      <c r="B24" s="34">
        <v>64046</v>
      </c>
      <c r="C24" s="34" t="s">
        <v>324</v>
      </c>
      <c r="D24" s="34" t="s">
        <v>236</v>
      </c>
      <c r="E24" s="34">
        <v>1708</v>
      </c>
      <c r="F24" s="34" t="s">
        <v>325</v>
      </c>
      <c r="G24" s="35">
        <v>39448</v>
      </c>
      <c r="H24" s="34" t="s">
        <v>26</v>
      </c>
      <c r="I24" s="34" t="s">
        <v>266</v>
      </c>
      <c r="J24" s="34" t="s">
        <v>178</v>
      </c>
      <c r="K24" s="34" t="s">
        <v>279</v>
      </c>
      <c r="L24" s="34" t="s">
        <v>252</v>
      </c>
      <c r="M24" s="34" t="s">
        <v>241</v>
      </c>
      <c r="N24" s="34" t="s">
        <v>242</v>
      </c>
      <c r="O24" s="34" t="s">
        <v>253</v>
      </c>
      <c r="P24" s="34" t="s">
        <v>244</v>
      </c>
      <c r="Q24" s="34" t="s">
        <v>245</v>
      </c>
      <c r="R24" s="34" t="s">
        <v>246</v>
      </c>
      <c r="S24" s="35">
        <v>43404</v>
      </c>
      <c r="T24" s="34" t="s">
        <v>247</v>
      </c>
    </row>
    <row r="25" spans="1:20" ht="28.8" x14ac:dyDescent="0.3">
      <c r="A25" s="34">
        <v>21125803</v>
      </c>
      <c r="B25" s="34">
        <v>64046</v>
      </c>
      <c r="C25" s="34" t="s">
        <v>326</v>
      </c>
      <c r="D25" s="34" t="s">
        <v>236</v>
      </c>
      <c r="E25" s="34">
        <v>1660</v>
      </c>
      <c r="F25" s="34" t="s">
        <v>327</v>
      </c>
      <c r="G25" s="35">
        <v>39175</v>
      </c>
      <c r="H25" s="34" t="s">
        <v>27</v>
      </c>
      <c r="I25" s="34" t="s">
        <v>328</v>
      </c>
      <c r="J25" s="34" t="s">
        <v>140</v>
      </c>
      <c r="K25" s="34" t="s">
        <v>279</v>
      </c>
      <c r="L25" s="34" t="s">
        <v>252</v>
      </c>
      <c r="M25" s="34" t="s">
        <v>241</v>
      </c>
      <c r="N25" s="34" t="s">
        <v>242</v>
      </c>
      <c r="O25" s="34" t="s">
        <v>253</v>
      </c>
      <c r="P25" s="34" t="s">
        <v>244</v>
      </c>
      <c r="Q25" s="34" t="s">
        <v>245</v>
      </c>
      <c r="R25" s="34" t="s">
        <v>246</v>
      </c>
      <c r="S25" s="35">
        <v>43330</v>
      </c>
      <c r="T25" s="34" t="s">
        <v>247</v>
      </c>
    </row>
    <row r="26" spans="1:20" ht="28.8" x14ac:dyDescent="0.3">
      <c r="A26" s="34">
        <v>21125804</v>
      </c>
      <c r="B26" s="34">
        <v>64046</v>
      </c>
      <c r="C26" s="34" t="s">
        <v>329</v>
      </c>
      <c r="D26" s="34" t="s">
        <v>236</v>
      </c>
      <c r="E26" s="34">
        <v>1641</v>
      </c>
      <c r="F26" s="34" t="s">
        <v>330</v>
      </c>
      <c r="G26" s="35">
        <v>39212</v>
      </c>
      <c r="H26" s="34" t="s">
        <v>180</v>
      </c>
      <c r="I26" s="34" t="s">
        <v>331</v>
      </c>
      <c r="J26" s="34" t="s">
        <v>181</v>
      </c>
      <c r="K26" s="34" t="s">
        <v>279</v>
      </c>
      <c r="L26" s="34" t="s">
        <v>240</v>
      </c>
      <c r="M26" s="34" t="s">
        <v>241</v>
      </c>
      <c r="N26" s="34" t="s">
        <v>242</v>
      </c>
      <c r="O26" s="34" t="s">
        <v>243</v>
      </c>
      <c r="P26" s="34" t="s">
        <v>244</v>
      </c>
      <c r="Q26" s="34" t="s">
        <v>245</v>
      </c>
      <c r="R26" s="34" t="s">
        <v>246</v>
      </c>
      <c r="S26" s="35">
        <v>43340</v>
      </c>
      <c r="T26" s="34" t="s">
        <v>247</v>
      </c>
    </row>
    <row r="27" spans="1:20" ht="28.8" x14ac:dyDescent="0.3">
      <c r="A27" s="34">
        <v>21125805</v>
      </c>
      <c r="B27" s="34">
        <v>64046</v>
      </c>
      <c r="C27" s="34" t="s">
        <v>332</v>
      </c>
      <c r="D27" s="34" t="s">
        <v>236</v>
      </c>
      <c r="E27" s="34">
        <v>1646</v>
      </c>
      <c r="F27" s="34" t="s">
        <v>333</v>
      </c>
      <c r="G27" s="35">
        <v>39051</v>
      </c>
      <c r="H27" s="34" t="s">
        <v>29</v>
      </c>
      <c r="I27" s="34" t="s">
        <v>334</v>
      </c>
      <c r="J27" s="34" t="s">
        <v>179</v>
      </c>
      <c r="K27" s="34" t="s">
        <v>279</v>
      </c>
      <c r="L27" s="34" t="s">
        <v>280</v>
      </c>
      <c r="M27" s="34" t="s">
        <v>241</v>
      </c>
      <c r="N27" s="34" t="s">
        <v>242</v>
      </c>
      <c r="O27" s="34" t="s">
        <v>243</v>
      </c>
      <c r="P27" s="34" t="s">
        <v>244</v>
      </c>
      <c r="Q27" s="34" t="s">
        <v>245</v>
      </c>
      <c r="R27" s="34" t="s">
        <v>246</v>
      </c>
      <c r="S27" s="35">
        <v>43330</v>
      </c>
      <c r="T27" s="34" t="s">
        <v>247</v>
      </c>
    </row>
    <row r="28" spans="1:20" ht="28.8" x14ac:dyDescent="0.3">
      <c r="A28" s="34">
        <v>21125806</v>
      </c>
      <c r="B28" s="34">
        <v>64046</v>
      </c>
      <c r="C28" s="34" t="s">
        <v>335</v>
      </c>
      <c r="D28" s="34" t="s">
        <v>236</v>
      </c>
      <c r="E28" s="34">
        <v>1650</v>
      </c>
      <c r="F28" s="34" t="s">
        <v>336</v>
      </c>
      <c r="G28" s="35">
        <v>39683</v>
      </c>
      <c r="H28" s="34" t="s">
        <v>30</v>
      </c>
      <c r="I28" s="34" t="s">
        <v>337</v>
      </c>
      <c r="J28" s="34" t="s">
        <v>163</v>
      </c>
      <c r="K28" s="34" t="s">
        <v>279</v>
      </c>
      <c r="L28" s="34" t="s">
        <v>252</v>
      </c>
      <c r="M28" s="34" t="s">
        <v>241</v>
      </c>
      <c r="N28" s="34" t="s">
        <v>242</v>
      </c>
      <c r="O28" s="34" t="s">
        <v>253</v>
      </c>
      <c r="P28" s="34" t="s">
        <v>244</v>
      </c>
      <c r="Q28" s="34" t="s">
        <v>245</v>
      </c>
      <c r="R28" s="34" t="s">
        <v>246</v>
      </c>
      <c r="S28" s="35">
        <v>43340</v>
      </c>
      <c r="T28" s="34" t="s">
        <v>247</v>
      </c>
    </row>
    <row r="29" spans="1:20" ht="28.8" x14ac:dyDescent="0.3">
      <c r="A29" s="34">
        <v>21125807</v>
      </c>
      <c r="B29" s="34">
        <v>64046</v>
      </c>
      <c r="C29" s="34" t="s">
        <v>338</v>
      </c>
      <c r="D29" s="34" t="s">
        <v>236</v>
      </c>
      <c r="E29" s="34">
        <v>1692</v>
      </c>
      <c r="F29" s="34" t="s">
        <v>339</v>
      </c>
      <c r="G29" s="35">
        <v>38624</v>
      </c>
      <c r="H29" s="34" t="s">
        <v>31</v>
      </c>
      <c r="I29" s="34" t="s">
        <v>340</v>
      </c>
      <c r="J29" s="34" t="s">
        <v>169</v>
      </c>
      <c r="K29" s="34" t="s">
        <v>279</v>
      </c>
      <c r="L29" s="34" t="s">
        <v>240</v>
      </c>
      <c r="M29" s="34" t="s">
        <v>241</v>
      </c>
      <c r="N29" s="34" t="s">
        <v>242</v>
      </c>
      <c r="O29" s="34" t="s">
        <v>253</v>
      </c>
      <c r="P29" s="34" t="s">
        <v>244</v>
      </c>
      <c r="Q29" s="34" t="s">
        <v>245</v>
      </c>
      <c r="R29" s="34" t="s">
        <v>246</v>
      </c>
      <c r="S29" s="35">
        <v>43340</v>
      </c>
      <c r="T29" s="34" t="s">
        <v>247</v>
      </c>
    </row>
    <row r="30" spans="1:20" ht="28.8" x14ac:dyDescent="0.3">
      <c r="A30" s="34">
        <v>21125808</v>
      </c>
      <c r="B30" s="34">
        <v>64046</v>
      </c>
      <c r="C30" s="34" t="s">
        <v>341</v>
      </c>
      <c r="D30" s="34" t="s">
        <v>236</v>
      </c>
      <c r="E30" s="34">
        <v>1639</v>
      </c>
      <c r="F30" s="34" t="s">
        <v>342</v>
      </c>
      <c r="G30" s="35">
        <v>39647</v>
      </c>
      <c r="H30" s="34" t="s">
        <v>32</v>
      </c>
      <c r="I30" s="34" t="s">
        <v>343</v>
      </c>
      <c r="J30" s="34" t="s">
        <v>123</v>
      </c>
      <c r="K30" s="34" t="s">
        <v>279</v>
      </c>
      <c r="L30" s="34" t="s">
        <v>252</v>
      </c>
      <c r="M30" s="34" t="s">
        <v>241</v>
      </c>
      <c r="N30" s="34" t="s">
        <v>242</v>
      </c>
      <c r="O30" s="34" t="s">
        <v>253</v>
      </c>
      <c r="P30" s="34" t="s">
        <v>244</v>
      </c>
      <c r="Q30" s="34" t="s">
        <v>245</v>
      </c>
      <c r="R30" s="34" t="s">
        <v>246</v>
      </c>
      <c r="S30" s="35">
        <v>43340</v>
      </c>
      <c r="T30" s="34" t="s">
        <v>247</v>
      </c>
    </row>
    <row r="31" spans="1:20" ht="28.8" x14ac:dyDescent="0.3">
      <c r="A31" s="34">
        <v>21125809</v>
      </c>
      <c r="B31" s="34">
        <v>64046</v>
      </c>
      <c r="C31" s="34" t="s">
        <v>344</v>
      </c>
      <c r="D31" s="34" t="s">
        <v>236</v>
      </c>
      <c r="E31" s="34">
        <v>1675</v>
      </c>
      <c r="F31" s="34" t="s">
        <v>345</v>
      </c>
      <c r="G31" s="35">
        <v>39711</v>
      </c>
      <c r="H31" s="34" t="s">
        <v>33</v>
      </c>
      <c r="I31" s="34" t="s">
        <v>346</v>
      </c>
      <c r="J31" s="34" t="s">
        <v>125</v>
      </c>
      <c r="K31" s="34" t="s">
        <v>279</v>
      </c>
      <c r="L31" s="34" t="s">
        <v>280</v>
      </c>
      <c r="M31" s="34" t="s">
        <v>241</v>
      </c>
      <c r="N31" s="34" t="s">
        <v>242</v>
      </c>
      <c r="O31" s="34" t="s">
        <v>253</v>
      </c>
      <c r="P31" s="34" t="s">
        <v>244</v>
      </c>
      <c r="Q31" s="34" t="s">
        <v>245</v>
      </c>
      <c r="R31" s="34" t="s">
        <v>246</v>
      </c>
      <c r="S31" s="35">
        <v>43340</v>
      </c>
      <c r="T31" s="34" t="s">
        <v>247</v>
      </c>
    </row>
    <row r="32" spans="1:20" ht="28.8" x14ac:dyDescent="0.3">
      <c r="A32" s="34">
        <v>21125810</v>
      </c>
      <c r="B32" s="34">
        <v>64046</v>
      </c>
      <c r="C32" s="34" t="s">
        <v>347</v>
      </c>
      <c r="D32" s="34" t="s">
        <v>236</v>
      </c>
      <c r="E32" s="34">
        <v>1655</v>
      </c>
      <c r="F32" s="34" t="s">
        <v>348</v>
      </c>
      <c r="G32" s="35">
        <v>39693</v>
      </c>
      <c r="H32" s="34" t="s">
        <v>34</v>
      </c>
      <c r="I32" s="34" t="s">
        <v>349</v>
      </c>
      <c r="J32" s="34" t="s">
        <v>121</v>
      </c>
      <c r="K32" s="34" t="s">
        <v>279</v>
      </c>
      <c r="L32" s="34" t="s">
        <v>280</v>
      </c>
      <c r="M32" s="34" t="s">
        <v>241</v>
      </c>
      <c r="N32" s="34" t="s">
        <v>242</v>
      </c>
      <c r="O32" s="34" t="s">
        <v>253</v>
      </c>
      <c r="P32" s="34" t="s">
        <v>244</v>
      </c>
      <c r="Q32" s="34" t="s">
        <v>245</v>
      </c>
      <c r="R32" s="34" t="s">
        <v>246</v>
      </c>
      <c r="S32" s="35">
        <v>43340</v>
      </c>
      <c r="T32" s="34" t="s">
        <v>247</v>
      </c>
    </row>
    <row r="33" spans="1:20" ht="28.8" x14ac:dyDescent="0.3">
      <c r="A33" s="34">
        <v>21125811</v>
      </c>
      <c r="B33" s="34">
        <v>64046</v>
      </c>
      <c r="C33" s="34" t="s">
        <v>350</v>
      </c>
      <c r="D33" s="34" t="s">
        <v>236</v>
      </c>
      <c r="E33" s="34">
        <v>1706</v>
      </c>
      <c r="F33" s="34" t="s">
        <v>351</v>
      </c>
      <c r="G33" s="35">
        <v>39613</v>
      </c>
      <c r="H33" s="34" t="s">
        <v>35</v>
      </c>
      <c r="I33" s="34" t="s">
        <v>352</v>
      </c>
      <c r="J33" s="34" t="s">
        <v>185</v>
      </c>
      <c r="K33" s="34" t="s">
        <v>279</v>
      </c>
      <c r="L33" s="34" t="s">
        <v>240</v>
      </c>
      <c r="M33" s="34" t="s">
        <v>241</v>
      </c>
      <c r="N33" s="34" t="s">
        <v>242</v>
      </c>
      <c r="O33" s="34" t="s">
        <v>253</v>
      </c>
      <c r="P33" s="34" t="s">
        <v>244</v>
      </c>
      <c r="Q33" s="34" t="s">
        <v>245</v>
      </c>
      <c r="R33" s="34" t="s">
        <v>246</v>
      </c>
      <c r="S33" s="35">
        <v>43340</v>
      </c>
      <c r="T33" s="34" t="s">
        <v>247</v>
      </c>
    </row>
    <row r="34" spans="1:20" ht="28.8" x14ac:dyDescent="0.3">
      <c r="A34" s="34">
        <v>21125812</v>
      </c>
      <c r="B34" s="34">
        <v>64046</v>
      </c>
      <c r="C34" s="34" t="s">
        <v>353</v>
      </c>
      <c r="D34" s="34" t="s">
        <v>236</v>
      </c>
      <c r="E34" s="34">
        <v>1926</v>
      </c>
      <c r="F34" s="34" t="s">
        <v>354</v>
      </c>
      <c r="G34" s="35">
        <v>39097</v>
      </c>
      <c r="H34" s="34" t="s">
        <v>36</v>
      </c>
      <c r="I34" s="34" t="s">
        <v>355</v>
      </c>
      <c r="J34" s="34" t="s">
        <v>151</v>
      </c>
      <c r="K34" s="34" t="s">
        <v>239</v>
      </c>
      <c r="L34" s="34" t="s">
        <v>240</v>
      </c>
      <c r="M34" s="34" t="s">
        <v>241</v>
      </c>
      <c r="N34" s="34" t="s">
        <v>242</v>
      </c>
      <c r="O34" s="34" t="s">
        <v>253</v>
      </c>
      <c r="P34" s="34" t="s">
        <v>244</v>
      </c>
      <c r="Q34" s="34" t="s">
        <v>245</v>
      </c>
      <c r="R34" s="34" t="s">
        <v>246</v>
      </c>
      <c r="S34" s="35">
        <v>44317</v>
      </c>
      <c r="T34" s="34" t="s">
        <v>247</v>
      </c>
    </row>
    <row r="35" spans="1:20" ht="28.8" x14ac:dyDescent="0.3">
      <c r="A35" s="34">
        <v>21125813</v>
      </c>
      <c r="B35" s="34">
        <v>64046</v>
      </c>
      <c r="C35" s="34" t="s">
        <v>356</v>
      </c>
      <c r="D35" s="34" t="s">
        <v>236</v>
      </c>
      <c r="E35" s="34">
        <v>1925</v>
      </c>
      <c r="F35" s="34" t="s">
        <v>357</v>
      </c>
      <c r="G35" s="35">
        <v>39776</v>
      </c>
      <c r="H35" s="34" t="s">
        <v>37</v>
      </c>
      <c r="I35" s="34" t="s">
        <v>358</v>
      </c>
      <c r="J35" s="34" t="s">
        <v>132</v>
      </c>
      <c r="K35" s="34" t="s">
        <v>239</v>
      </c>
      <c r="L35" s="34" t="s">
        <v>252</v>
      </c>
      <c r="M35" s="34" t="s">
        <v>241</v>
      </c>
      <c r="N35" s="34" t="s">
        <v>242</v>
      </c>
      <c r="O35" s="34" t="s">
        <v>253</v>
      </c>
      <c r="P35" s="34" t="s">
        <v>244</v>
      </c>
      <c r="Q35" s="34" t="s">
        <v>359</v>
      </c>
      <c r="R35" s="34" t="s">
        <v>246</v>
      </c>
      <c r="S35" s="35">
        <v>44312</v>
      </c>
      <c r="T35" s="34" t="s">
        <v>247</v>
      </c>
    </row>
    <row r="36" spans="1:20" ht="28.8" x14ac:dyDescent="0.3">
      <c r="A36" s="34">
        <v>21125814</v>
      </c>
      <c r="B36" s="34">
        <v>64046</v>
      </c>
      <c r="C36" s="34" t="s">
        <v>360</v>
      </c>
      <c r="D36" s="34" t="s">
        <v>236</v>
      </c>
      <c r="E36" s="34">
        <v>1923</v>
      </c>
      <c r="F36" s="34" t="s">
        <v>361</v>
      </c>
      <c r="G36" s="35">
        <v>38833</v>
      </c>
      <c r="H36" s="34" t="s">
        <v>38</v>
      </c>
      <c r="I36" s="34" t="s">
        <v>362</v>
      </c>
      <c r="J36" s="34" t="s">
        <v>131</v>
      </c>
      <c r="K36" s="34" t="s">
        <v>239</v>
      </c>
      <c r="L36" s="34" t="s">
        <v>240</v>
      </c>
      <c r="M36" s="34" t="s">
        <v>241</v>
      </c>
      <c r="N36" s="34" t="s">
        <v>242</v>
      </c>
      <c r="O36" s="34" t="s">
        <v>253</v>
      </c>
      <c r="P36" s="34" t="s">
        <v>244</v>
      </c>
      <c r="Q36" s="34" t="s">
        <v>359</v>
      </c>
      <c r="R36" s="34" t="s">
        <v>246</v>
      </c>
      <c r="S36" s="35">
        <v>44312</v>
      </c>
      <c r="T36" s="34" t="s">
        <v>247</v>
      </c>
    </row>
    <row r="37" spans="1:20" ht="28.8" x14ac:dyDescent="0.3">
      <c r="A37" s="34">
        <v>21125815</v>
      </c>
      <c r="B37" s="34">
        <v>64046</v>
      </c>
      <c r="C37" s="34" t="s">
        <v>363</v>
      </c>
      <c r="D37" s="34" t="s">
        <v>236</v>
      </c>
      <c r="E37" s="34">
        <v>1922</v>
      </c>
      <c r="F37" s="34" t="s">
        <v>364</v>
      </c>
      <c r="G37" s="35">
        <v>39596</v>
      </c>
      <c r="H37" s="34" t="s">
        <v>39</v>
      </c>
      <c r="I37" s="34" t="s">
        <v>365</v>
      </c>
      <c r="J37" s="34" t="s">
        <v>202</v>
      </c>
      <c r="K37" s="34" t="s">
        <v>239</v>
      </c>
      <c r="L37" s="34" t="s">
        <v>280</v>
      </c>
      <c r="M37" s="34" t="s">
        <v>241</v>
      </c>
      <c r="N37" s="34" t="s">
        <v>242</v>
      </c>
      <c r="O37" s="34" t="s">
        <v>253</v>
      </c>
      <c r="P37" s="34" t="s">
        <v>244</v>
      </c>
      <c r="Q37" s="34" t="s">
        <v>245</v>
      </c>
      <c r="R37" s="34" t="s">
        <v>246</v>
      </c>
      <c r="S37" s="35">
        <v>44312</v>
      </c>
      <c r="T37" s="34" t="s">
        <v>247</v>
      </c>
    </row>
    <row r="38" spans="1:20" ht="28.8" x14ac:dyDescent="0.3">
      <c r="A38" s="34">
        <v>21125816</v>
      </c>
      <c r="B38" s="34">
        <v>64046</v>
      </c>
      <c r="C38" s="34" t="s">
        <v>366</v>
      </c>
      <c r="D38" s="34" t="s">
        <v>236</v>
      </c>
      <c r="E38" s="34">
        <v>1924</v>
      </c>
      <c r="F38" s="34" t="s">
        <v>367</v>
      </c>
      <c r="G38" s="35">
        <v>39259</v>
      </c>
      <c r="H38" s="34" t="s">
        <v>40</v>
      </c>
      <c r="I38" s="34" t="s">
        <v>368</v>
      </c>
      <c r="J38" s="34" t="s">
        <v>124</v>
      </c>
      <c r="K38" s="34" t="s">
        <v>279</v>
      </c>
      <c r="L38" s="34" t="s">
        <v>252</v>
      </c>
      <c r="M38" s="34" t="s">
        <v>241</v>
      </c>
      <c r="N38" s="34" t="s">
        <v>242</v>
      </c>
      <c r="O38" s="34" t="s">
        <v>253</v>
      </c>
      <c r="P38" s="34" t="s">
        <v>244</v>
      </c>
      <c r="Q38" s="34" t="s">
        <v>245</v>
      </c>
      <c r="R38" s="34" t="s">
        <v>246</v>
      </c>
      <c r="S38" s="35">
        <v>44317</v>
      </c>
      <c r="T38" s="34" t="s">
        <v>247</v>
      </c>
    </row>
    <row r="39" spans="1:20" ht="28.8" x14ac:dyDescent="0.3">
      <c r="A39" s="34">
        <v>21125817</v>
      </c>
      <c r="B39" s="34">
        <v>64046</v>
      </c>
      <c r="C39" s="34" t="s">
        <v>369</v>
      </c>
      <c r="D39" s="34" t="s">
        <v>236</v>
      </c>
      <c r="E39" s="34">
        <v>2015</v>
      </c>
      <c r="F39" s="34" t="s">
        <v>370</v>
      </c>
      <c r="G39" s="35">
        <v>39319</v>
      </c>
      <c r="H39" s="34" t="s">
        <v>41</v>
      </c>
      <c r="I39" s="34" t="s">
        <v>371</v>
      </c>
      <c r="J39" s="34" t="s">
        <v>187</v>
      </c>
      <c r="K39" s="34" t="s">
        <v>279</v>
      </c>
      <c r="L39" s="34" t="s">
        <v>252</v>
      </c>
      <c r="M39" s="34" t="s">
        <v>241</v>
      </c>
      <c r="N39" s="34" t="s">
        <v>242</v>
      </c>
      <c r="O39" s="34" t="s">
        <v>243</v>
      </c>
      <c r="P39" s="34" t="s">
        <v>244</v>
      </c>
      <c r="Q39" s="34" t="s">
        <v>245</v>
      </c>
      <c r="R39" s="34" t="s">
        <v>246</v>
      </c>
      <c r="S39" s="35">
        <v>44313</v>
      </c>
      <c r="T39" s="34" t="s">
        <v>247</v>
      </c>
    </row>
    <row r="40" spans="1:20" ht="28.8" x14ac:dyDescent="0.3">
      <c r="A40" s="34">
        <v>21125818</v>
      </c>
      <c r="B40" s="34">
        <v>64046</v>
      </c>
      <c r="C40" s="34" t="s">
        <v>372</v>
      </c>
      <c r="D40" s="34" t="s">
        <v>236</v>
      </c>
      <c r="E40" s="34">
        <v>1928</v>
      </c>
      <c r="F40" s="34" t="s">
        <v>373</v>
      </c>
      <c r="G40" s="35">
        <v>40060</v>
      </c>
      <c r="H40" s="34" t="s">
        <v>203</v>
      </c>
      <c r="I40" s="34" t="s">
        <v>374</v>
      </c>
      <c r="J40" s="34" t="s">
        <v>186</v>
      </c>
      <c r="K40" s="34" t="s">
        <v>279</v>
      </c>
      <c r="L40" s="34" t="s">
        <v>280</v>
      </c>
      <c r="M40" s="34" t="s">
        <v>241</v>
      </c>
      <c r="N40" s="34" t="s">
        <v>242</v>
      </c>
      <c r="O40" s="34" t="s">
        <v>243</v>
      </c>
      <c r="P40" s="34" t="s">
        <v>244</v>
      </c>
      <c r="Q40" s="34" t="s">
        <v>245</v>
      </c>
      <c r="R40" s="34" t="s">
        <v>246</v>
      </c>
      <c r="S40" s="35">
        <v>44412</v>
      </c>
      <c r="T40" s="34" t="s">
        <v>247</v>
      </c>
    </row>
    <row r="41" spans="1:20" ht="28.8" x14ac:dyDescent="0.3">
      <c r="A41" s="34">
        <v>21125819</v>
      </c>
      <c r="B41" s="34">
        <v>64046</v>
      </c>
      <c r="C41" s="34" t="s">
        <v>375</v>
      </c>
      <c r="D41" s="34" t="s">
        <v>236</v>
      </c>
      <c r="E41" s="34">
        <v>1987</v>
      </c>
      <c r="F41" s="34" t="s">
        <v>376</v>
      </c>
      <c r="G41" s="35">
        <v>39267</v>
      </c>
      <c r="H41" s="34" t="s">
        <v>183</v>
      </c>
      <c r="I41" s="34" t="s">
        <v>377</v>
      </c>
      <c r="J41" s="34" t="s">
        <v>63</v>
      </c>
      <c r="K41" s="34" t="s">
        <v>279</v>
      </c>
      <c r="L41" s="34" t="s">
        <v>252</v>
      </c>
      <c r="M41" s="34" t="s">
        <v>241</v>
      </c>
      <c r="N41" s="34" t="s">
        <v>242</v>
      </c>
      <c r="O41" s="34" t="s">
        <v>243</v>
      </c>
      <c r="P41" s="34" t="s">
        <v>244</v>
      </c>
      <c r="Q41" s="34" t="s">
        <v>245</v>
      </c>
      <c r="R41" s="34" t="s">
        <v>246</v>
      </c>
      <c r="S41" s="35">
        <v>44497</v>
      </c>
      <c r="T41" s="34" t="s">
        <v>247</v>
      </c>
    </row>
    <row r="42" spans="1:20" ht="28.8" x14ac:dyDescent="0.3">
      <c r="A42" s="34">
        <v>21125820</v>
      </c>
      <c r="B42" s="34">
        <v>64046</v>
      </c>
      <c r="C42" s="34" t="s">
        <v>378</v>
      </c>
      <c r="D42" s="34" t="s">
        <v>236</v>
      </c>
      <c r="E42" s="34">
        <v>1640</v>
      </c>
      <c r="F42" s="34" t="s">
        <v>379</v>
      </c>
      <c r="G42" s="35">
        <v>39307</v>
      </c>
      <c r="H42" s="34" t="s">
        <v>44</v>
      </c>
      <c r="I42" s="34" t="s">
        <v>299</v>
      </c>
      <c r="J42" s="34" t="s">
        <v>172</v>
      </c>
      <c r="K42" s="34" t="s">
        <v>239</v>
      </c>
      <c r="L42" s="34" t="s">
        <v>252</v>
      </c>
      <c r="M42" s="34" t="s">
        <v>241</v>
      </c>
      <c r="N42" s="34" t="s">
        <v>242</v>
      </c>
      <c r="O42" s="34" t="s">
        <v>243</v>
      </c>
      <c r="P42" s="34" t="s">
        <v>244</v>
      </c>
      <c r="Q42" s="34" t="s">
        <v>245</v>
      </c>
      <c r="R42" s="34" t="s">
        <v>246</v>
      </c>
      <c r="S42" s="35">
        <v>43330</v>
      </c>
      <c r="T42" s="34" t="s">
        <v>247</v>
      </c>
    </row>
    <row r="43" spans="1:20" ht="28.8" x14ac:dyDescent="0.3">
      <c r="A43" s="34">
        <v>21125821</v>
      </c>
      <c r="B43" s="34">
        <v>64046</v>
      </c>
      <c r="C43" s="34" t="s">
        <v>380</v>
      </c>
      <c r="D43" s="34" t="s">
        <v>236</v>
      </c>
      <c r="E43" s="34">
        <v>1709</v>
      </c>
      <c r="F43" s="34" t="s">
        <v>381</v>
      </c>
      <c r="G43" s="35">
        <v>39208</v>
      </c>
      <c r="H43" s="34" t="s">
        <v>45</v>
      </c>
      <c r="I43" s="34" t="s">
        <v>328</v>
      </c>
      <c r="J43" s="34" t="s">
        <v>141</v>
      </c>
      <c r="K43" s="34" t="s">
        <v>239</v>
      </c>
      <c r="L43" s="34" t="s">
        <v>252</v>
      </c>
      <c r="M43" s="34" t="s">
        <v>241</v>
      </c>
      <c r="N43" s="34" t="s">
        <v>242</v>
      </c>
      <c r="O43" s="34" t="s">
        <v>243</v>
      </c>
      <c r="P43" s="34" t="s">
        <v>244</v>
      </c>
      <c r="Q43" s="34" t="s">
        <v>245</v>
      </c>
      <c r="R43" s="34" t="s">
        <v>246</v>
      </c>
      <c r="S43" s="35">
        <v>43404</v>
      </c>
      <c r="T43" s="34" t="s">
        <v>263</v>
      </c>
    </row>
    <row r="44" spans="1:20" ht="28.8" x14ac:dyDescent="0.3">
      <c r="A44" s="34">
        <v>21125822</v>
      </c>
      <c r="B44" s="34">
        <v>64046</v>
      </c>
      <c r="C44" s="34" t="s">
        <v>382</v>
      </c>
      <c r="D44" s="34" t="s">
        <v>236</v>
      </c>
      <c r="E44" s="34">
        <v>1711</v>
      </c>
      <c r="F44" s="34" t="s">
        <v>383</v>
      </c>
      <c r="G44" s="35">
        <v>39093</v>
      </c>
      <c r="H44" s="34" t="s">
        <v>46</v>
      </c>
      <c r="I44" s="34" t="s">
        <v>384</v>
      </c>
      <c r="J44" s="34" t="s">
        <v>152</v>
      </c>
      <c r="K44" s="34" t="s">
        <v>239</v>
      </c>
      <c r="L44" s="34" t="s">
        <v>252</v>
      </c>
      <c r="M44" s="34" t="s">
        <v>241</v>
      </c>
      <c r="N44" s="34" t="s">
        <v>242</v>
      </c>
      <c r="O44" s="34" t="s">
        <v>253</v>
      </c>
      <c r="P44" s="34" t="s">
        <v>244</v>
      </c>
      <c r="Q44" s="34" t="s">
        <v>245</v>
      </c>
      <c r="R44" s="34" t="s">
        <v>385</v>
      </c>
      <c r="S44" s="35">
        <v>43404</v>
      </c>
      <c r="T44" s="34" t="s">
        <v>247</v>
      </c>
    </row>
    <row r="45" spans="1:20" ht="28.8" x14ac:dyDescent="0.3">
      <c r="A45" s="34">
        <v>21125823</v>
      </c>
      <c r="B45" s="34">
        <v>64046</v>
      </c>
      <c r="C45" s="34" t="s">
        <v>386</v>
      </c>
      <c r="D45" s="34" t="s">
        <v>236</v>
      </c>
      <c r="E45" s="34">
        <v>1687</v>
      </c>
      <c r="F45" s="34" t="s">
        <v>387</v>
      </c>
      <c r="G45" s="35">
        <v>39270</v>
      </c>
      <c r="H45" s="34" t="s">
        <v>47</v>
      </c>
      <c r="I45" s="34" t="s">
        <v>388</v>
      </c>
      <c r="J45" s="34" t="s">
        <v>128</v>
      </c>
      <c r="K45" s="34" t="s">
        <v>239</v>
      </c>
      <c r="L45" s="34" t="s">
        <v>252</v>
      </c>
      <c r="M45" s="34" t="s">
        <v>241</v>
      </c>
      <c r="N45" s="34" t="s">
        <v>242</v>
      </c>
      <c r="O45" s="34" t="s">
        <v>253</v>
      </c>
      <c r="P45" s="34" t="s">
        <v>244</v>
      </c>
      <c r="Q45" s="34" t="s">
        <v>245</v>
      </c>
      <c r="R45" s="34" t="s">
        <v>246</v>
      </c>
      <c r="S45" s="35">
        <v>43330</v>
      </c>
      <c r="T45" s="34" t="s">
        <v>247</v>
      </c>
    </row>
    <row r="46" spans="1:20" ht="28.8" x14ac:dyDescent="0.3">
      <c r="A46" s="34">
        <v>21125824</v>
      </c>
      <c r="B46" s="34">
        <v>64046</v>
      </c>
      <c r="C46" s="34" t="s">
        <v>389</v>
      </c>
      <c r="D46" s="34" t="s">
        <v>236</v>
      </c>
      <c r="E46" s="34">
        <v>1710</v>
      </c>
      <c r="F46" s="34" t="s">
        <v>390</v>
      </c>
      <c r="G46" s="35">
        <v>39731</v>
      </c>
      <c r="H46" s="34" t="s">
        <v>48</v>
      </c>
      <c r="I46" s="34" t="s">
        <v>391</v>
      </c>
      <c r="J46" s="34" t="s">
        <v>176</v>
      </c>
      <c r="K46" s="34" t="s">
        <v>239</v>
      </c>
      <c r="L46" s="34" t="s">
        <v>252</v>
      </c>
      <c r="M46" s="34" t="s">
        <v>241</v>
      </c>
      <c r="N46" s="34" t="s">
        <v>242</v>
      </c>
      <c r="O46" s="34" t="s">
        <v>243</v>
      </c>
      <c r="P46" s="34" t="s">
        <v>244</v>
      </c>
      <c r="Q46" s="34" t="s">
        <v>245</v>
      </c>
      <c r="R46" s="34" t="s">
        <v>246</v>
      </c>
      <c r="S46" s="35">
        <v>43404</v>
      </c>
      <c r="T46" s="34" t="s">
        <v>247</v>
      </c>
    </row>
    <row r="47" spans="1:20" ht="28.8" x14ac:dyDescent="0.3">
      <c r="A47" s="34">
        <v>21125825</v>
      </c>
      <c r="B47" s="34">
        <v>64046</v>
      </c>
      <c r="C47" s="34" t="s">
        <v>392</v>
      </c>
      <c r="D47" s="34" t="s">
        <v>236</v>
      </c>
      <c r="E47" s="34">
        <v>1698</v>
      </c>
      <c r="F47" s="34" t="s">
        <v>393</v>
      </c>
      <c r="G47" s="35">
        <v>38872</v>
      </c>
      <c r="H47" s="34" t="s">
        <v>36</v>
      </c>
      <c r="I47" s="34" t="s">
        <v>394</v>
      </c>
      <c r="J47" s="34" t="s">
        <v>177</v>
      </c>
      <c r="K47" s="34" t="s">
        <v>239</v>
      </c>
      <c r="L47" s="34" t="s">
        <v>240</v>
      </c>
      <c r="M47" s="34" t="s">
        <v>241</v>
      </c>
      <c r="N47" s="34" t="s">
        <v>242</v>
      </c>
      <c r="O47" s="34" t="s">
        <v>243</v>
      </c>
      <c r="P47" s="34" t="s">
        <v>244</v>
      </c>
      <c r="Q47" s="34" t="s">
        <v>245</v>
      </c>
      <c r="R47" s="34" t="s">
        <v>246</v>
      </c>
      <c r="S47" s="35">
        <v>43330</v>
      </c>
      <c r="T47" s="34" t="s">
        <v>247</v>
      </c>
    </row>
    <row r="48" spans="1:20" ht="28.8" x14ac:dyDescent="0.3">
      <c r="A48" s="34">
        <v>21125826</v>
      </c>
      <c r="B48" s="34">
        <v>64046</v>
      </c>
      <c r="C48" s="34" t="s">
        <v>395</v>
      </c>
      <c r="D48" s="34" t="s">
        <v>236</v>
      </c>
      <c r="E48" s="34">
        <v>1685</v>
      </c>
      <c r="F48" s="34" t="s">
        <v>396</v>
      </c>
      <c r="G48" s="35">
        <v>38819</v>
      </c>
      <c r="H48" s="34" t="s">
        <v>49</v>
      </c>
      <c r="I48" s="34" t="s">
        <v>397</v>
      </c>
      <c r="J48" s="34" t="s">
        <v>204</v>
      </c>
      <c r="K48" s="34" t="s">
        <v>239</v>
      </c>
      <c r="L48" s="34" t="s">
        <v>252</v>
      </c>
      <c r="M48" s="34" t="s">
        <v>241</v>
      </c>
      <c r="N48" s="34" t="s">
        <v>242</v>
      </c>
      <c r="O48" s="34" t="s">
        <v>243</v>
      </c>
      <c r="P48" s="34" t="s">
        <v>244</v>
      </c>
      <c r="Q48" s="34" t="s">
        <v>245</v>
      </c>
      <c r="R48" s="34" t="s">
        <v>246</v>
      </c>
      <c r="S48" s="35">
        <v>43330</v>
      </c>
      <c r="T48" s="34" t="s">
        <v>247</v>
      </c>
    </row>
    <row r="49" spans="1:20" ht="28.8" x14ac:dyDescent="0.3">
      <c r="A49" s="34">
        <v>21125827</v>
      </c>
      <c r="B49" s="34">
        <v>64046</v>
      </c>
      <c r="C49" s="34" t="s">
        <v>398</v>
      </c>
      <c r="D49" s="34" t="s">
        <v>236</v>
      </c>
      <c r="E49" s="34">
        <v>1723</v>
      </c>
      <c r="F49" s="34" t="s">
        <v>399</v>
      </c>
      <c r="G49" s="35">
        <v>38946</v>
      </c>
      <c r="H49" s="34" t="s">
        <v>50</v>
      </c>
      <c r="I49" s="34" t="s">
        <v>400</v>
      </c>
      <c r="J49" s="34" t="s">
        <v>205</v>
      </c>
      <c r="K49" s="34" t="s">
        <v>239</v>
      </c>
      <c r="L49" s="34" t="s">
        <v>252</v>
      </c>
      <c r="M49" s="34" t="s">
        <v>241</v>
      </c>
      <c r="N49" s="34" t="s">
        <v>242</v>
      </c>
      <c r="O49" s="34" t="s">
        <v>243</v>
      </c>
      <c r="P49" s="34" t="s">
        <v>244</v>
      </c>
      <c r="Q49" s="34" t="s">
        <v>245</v>
      </c>
      <c r="R49" s="34" t="s">
        <v>246</v>
      </c>
      <c r="S49" s="35">
        <v>43214</v>
      </c>
      <c r="T49" s="34" t="s">
        <v>247</v>
      </c>
    </row>
    <row r="50" spans="1:20" ht="28.8" x14ac:dyDescent="0.3">
      <c r="A50" s="34">
        <v>21125828</v>
      </c>
      <c r="B50" s="34">
        <v>64046</v>
      </c>
      <c r="C50" s="34" t="s">
        <v>401</v>
      </c>
      <c r="D50" s="34" t="s">
        <v>236</v>
      </c>
      <c r="E50" s="34">
        <v>1690</v>
      </c>
      <c r="F50" s="34" t="s">
        <v>402</v>
      </c>
      <c r="G50" s="35">
        <v>39635</v>
      </c>
      <c r="H50" s="34" t="s">
        <v>51</v>
      </c>
      <c r="I50" s="34" t="s">
        <v>296</v>
      </c>
      <c r="J50" s="34" t="s">
        <v>153</v>
      </c>
      <c r="K50" s="34" t="s">
        <v>239</v>
      </c>
      <c r="L50" s="34" t="s">
        <v>252</v>
      </c>
      <c r="M50" s="34" t="s">
        <v>241</v>
      </c>
      <c r="N50" s="34" t="s">
        <v>242</v>
      </c>
      <c r="O50" s="34" t="s">
        <v>253</v>
      </c>
      <c r="P50" s="34" t="s">
        <v>244</v>
      </c>
      <c r="Q50" s="34" t="s">
        <v>245</v>
      </c>
      <c r="R50" s="34" t="s">
        <v>246</v>
      </c>
      <c r="S50" s="35">
        <v>43330</v>
      </c>
      <c r="T50" s="34" t="s">
        <v>247</v>
      </c>
    </row>
    <row r="51" spans="1:20" ht="28.8" x14ac:dyDescent="0.3">
      <c r="A51" s="34">
        <v>21125829</v>
      </c>
      <c r="B51" s="34">
        <v>64046</v>
      </c>
      <c r="C51" s="34" t="s">
        <v>403</v>
      </c>
      <c r="D51" s="34" t="s">
        <v>236</v>
      </c>
      <c r="E51" s="34">
        <v>1696</v>
      </c>
      <c r="F51" s="34" t="s">
        <v>404</v>
      </c>
      <c r="G51" s="35">
        <v>39288</v>
      </c>
      <c r="H51" s="34" t="s">
        <v>52</v>
      </c>
      <c r="I51" s="34" t="s">
        <v>405</v>
      </c>
      <c r="J51" s="34" t="s">
        <v>182</v>
      </c>
      <c r="K51" s="34" t="s">
        <v>239</v>
      </c>
      <c r="L51" s="34" t="s">
        <v>240</v>
      </c>
      <c r="M51" s="34" t="s">
        <v>241</v>
      </c>
      <c r="N51" s="34" t="s">
        <v>242</v>
      </c>
      <c r="O51" s="34" t="s">
        <v>253</v>
      </c>
      <c r="P51" s="34" t="s">
        <v>244</v>
      </c>
      <c r="Q51" s="34" t="s">
        <v>245</v>
      </c>
      <c r="R51" s="34" t="s">
        <v>246</v>
      </c>
      <c r="S51" s="35">
        <v>43330</v>
      </c>
      <c r="T51" s="34" t="s">
        <v>247</v>
      </c>
    </row>
    <row r="52" spans="1:20" ht="28.8" x14ac:dyDescent="0.3">
      <c r="A52" s="34">
        <v>21125830</v>
      </c>
      <c r="B52" s="34">
        <v>64046</v>
      </c>
      <c r="C52" s="34" t="s">
        <v>406</v>
      </c>
      <c r="D52" s="34" t="s">
        <v>236</v>
      </c>
      <c r="E52" s="34">
        <v>1686</v>
      </c>
      <c r="F52" s="34" t="s">
        <v>407</v>
      </c>
      <c r="G52" s="35">
        <v>39700</v>
      </c>
      <c r="H52" s="34" t="s">
        <v>53</v>
      </c>
      <c r="I52" s="34" t="s">
        <v>408</v>
      </c>
      <c r="J52" s="34" t="s">
        <v>154</v>
      </c>
      <c r="K52" s="34" t="s">
        <v>239</v>
      </c>
      <c r="L52" s="34" t="s">
        <v>252</v>
      </c>
      <c r="M52" s="34" t="s">
        <v>241</v>
      </c>
      <c r="N52" s="34" t="s">
        <v>242</v>
      </c>
      <c r="O52" s="34" t="s">
        <v>253</v>
      </c>
      <c r="P52" s="34" t="s">
        <v>244</v>
      </c>
      <c r="Q52" s="34" t="s">
        <v>245</v>
      </c>
      <c r="R52" s="34" t="s">
        <v>246</v>
      </c>
      <c r="S52" s="35">
        <v>43330</v>
      </c>
      <c r="T52" s="34" t="s">
        <v>247</v>
      </c>
    </row>
    <row r="53" spans="1:20" ht="28.8" x14ac:dyDescent="0.3">
      <c r="A53" s="34">
        <v>21125831</v>
      </c>
      <c r="B53" s="34">
        <v>64046</v>
      </c>
      <c r="C53" s="34" t="s">
        <v>409</v>
      </c>
      <c r="D53" s="34" t="s">
        <v>236</v>
      </c>
      <c r="E53" s="34">
        <v>1682</v>
      </c>
      <c r="F53" s="34" t="s">
        <v>410</v>
      </c>
      <c r="G53" s="35">
        <v>39611</v>
      </c>
      <c r="H53" s="34" t="s">
        <v>54</v>
      </c>
      <c r="I53" s="34" t="s">
        <v>411</v>
      </c>
      <c r="J53" s="34" t="s">
        <v>412</v>
      </c>
      <c r="K53" s="34" t="s">
        <v>239</v>
      </c>
      <c r="L53" s="34" t="s">
        <v>280</v>
      </c>
      <c r="M53" s="34" t="s">
        <v>241</v>
      </c>
      <c r="N53" s="34" t="s">
        <v>242</v>
      </c>
      <c r="O53" s="34" t="s">
        <v>243</v>
      </c>
      <c r="P53" s="34" t="s">
        <v>244</v>
      </c>
      <c r="Q53" s="34" t="s">
        <v>245</v>
      </c>
      <c r="R53" s="34" t="s">
        <v>246</v>
      </c>
      <c r="S53" s="35">
        <v>43330</v>
      </c>
      <c r="T53" s="34" t="s">
        <v>247</v>
      </c>
    </row>
    <row r="54" spans="1:20" ht="28.8" x14ac:dyDescent="0.3">
      <c r="A54" s="34">
        <v>21125832</v>
      </c>
      <c r="B54" s="34">
        <v>64046</v>
      </c>
      <c r="C54" s="34" t="s">
        <v>413</v>
      </c>
      <c r="D54" s="34" t="s">
        <v>236</v>
      </c>
      <c r="E54" s="34">
        <v>1702</v>
      </c>
      <c r="F54" s="34" t="s">
        <v>414</v>
      </c>
      <c r="G54" s="35">
        <v>38874</v>
      </c>
      <c r="H54" s="34" t="s">
        <v>55</v>
      </c>
      <c r="I54" s="34" t="s">
        <v>415</v>
      </c>
      <c r="J54" s="34" t="s">
        <v>153</v>
      </c>
      <c r="K54" s="34" t="s">
        <v>239</v>
      </c>
      <c r="L54" s="34" t="s">
        <v>240</v>
      </c>
      <c r="M54" s="34" t="s">
        <v>241</v>
      </c>
      <c r="N54" s="34" t="s">
        <v>242</v>
      </c>
      <c r="O54" s="34" t="s">
        <v>243</v>
      </c>
      <c r="P54" s="34" t="s">
        <v>244</v>
      </c>
      <c r="Q54" s="34" t="s">
        <v>245</v>
      </c>
      <c r="R54" s="34" t="s">
        <v>246</v>
      </c>
      <c r="S54" s="35">
        <v>43330</v>
      </c>
      <c r="T54" s="34" t="s">
        <v>247</v>
      </c>
    </row>
    <row r="55" spans="1:20" ht="28.8" x14ac:dyDescent="0.3">
      <c r="A55" s="34">
        <v>21125833</v>
      </c>
      <c r="B55" s="34">
        <v>64046</v>
      </c>
      <c r="C55" s="34" t="s">
        <v>416</v>
      </c>
      <c r="D55" s="34" t="s">
        <v>236</v>
      </c>
      <c r="E55" s="34">
        <v>1683</v>
      </c>
      <c r="F55" s="34" t="s">
        <v>417</v>
      </c>
      <c r="G55" s="35">
        <v>38864</v>
      </c>
      <c r="H55" s="34" t="s">
        <v>56</v>
      </c>
      <c r="I55" s="34" t="s">
        <v>418</v>
      </c>
      <c r="J55" s="34" t="s">
        <v>149</v>
      </c>
      <c r="K55" s="34" t="s">
        <v>239</v>
      </c>
      <c r="L55" s="34" t="s">
        <v>252</v>
      </c>
      <c r="M55" s="34" t="s">
        <v>241</v>
      </c>
      <c r="N55" s="34" t="s">
        <v>242</v>
      </c>
      <c r="O55" s="34" t="s">
        <v>243</v>
      </c>
      <c r="P55" s="34" t="s">
        <v>244</v>
      </c>
      <c r="Q55" s="34" t="s">
        <v>245</v>
      </c>
      <c r="R55" s="34" t="s">
        <v>246</v>
      </c>
      <c r="S55" s="35">
        <v>43330</v>
      </c>
      <c r="T55" s="34" t="s">
        <v>247</v>
      </c>
    </row>
    <row r="56" spans="1:20" ht="28.8" x14ac:dyDescent="0.3">
      <c r="A56" s="34">
        <v>21125834</v>
      </c>
      <c r="B56" s="34">
        <v>64046</v>
      </c>
      <c r="C56" s="34" t="s">
        <v>419</v>
      </c>
      <c r="D56" s="34" t="s">
        <v>236</v>
      </c>
      <c r="E56" s="34">
        <v>1684</v>
      </c>
      <c r="F56" s="34" t="s">
        <v>420</v>
      </c>
      <c r="G56" s="35">
        <v>39385</v>
      </c>
      <c r="H56" s="34" t="s">
        <v>57</v>
      </c>
      <c r="I56" s="34" t="s">
        <v>266</v>
      </c>
      <c r="J56" s="34" t="s">
        <v>195</v>
      </c>
      <c r="K56" s="34" t="s">
        <v>239</v>
      </c>
      <c r="L56" s="34" t="s">
        <v>252</v>
      </c>
      <c r="M56" s="34" t="s">
        <v>241</v>
      </c>
      <c r="N56" s="34" t="s">
        <v>242</v>
      </c>
      <c r="O56" s="34" t="s">
        <v>243</v>
      </c>
      <c r="P56" s="34" t="s">
        <v>244</v>
      </c>
      <c r="Q56" s="34" t="s">
        <v>245</v>
      </c>
      <c r="R56" s="34" t="s">
        <v>246</v>
      </c>
      <c r="S56" s="35">
        <v>43330</v>
      </c>
      <c r="T56" s="34" t="s">
        <v>247</v>
      </c>
    </row>
    <row r="57" spans="1:20" ht="28.8" x14ac:dyDescent="0.3">
      <c r="A57" s="34">
        <v>21125835</v>
      </c>
      <c r="B57" s="34">
        <v>64046</v>
      </c>
      <c r="C57" s="34" t="s">
        <v>421</v>
      </c>
      <c r="D57" s="34" t="s">
        <v>236</v>
      </c>
      <c r="E57" s="34">
        <v>1697</v>
      </c>
      <c r="F57" s="34" t="s">
        <v>422</v>
      </c>
      <c r="G57" s="35">
        <v>38536</v>
      </c>
      <c r="H57" s="34" t="s">
        <v>58</v>
      </c>
      <c r="I57" s="34" t="s">
        <v>423</v>
      </c>
      <c r="J57" s="34" t="s">
        <v>189</v>
      </c>
      <c r="K57" s="34" t="s">
        <v>279</v>
      </c>
      <c r="L57" s="34" t="s">
        <v>240</v>
      </c>
      <c r="M57" s="34" t="s">
        <v>241</v>
      </c>
      <c r="N57" s="34" t="s">
        <v>242</v>
      </c>
      <c r="O57" s="34" t="s">
        <v>253</v>
      </c>
      <c r="P57" s="34" t="s">
        <v>244</v>
      </c>
      <c r="Q57" s="34" t="s">
        <v>245</v>
      </c>
      <c r="R57" s="34" t="s">
        <v>246</v>
      </c>
      <c r="S57" s="35">
        <v>43330</v>
      </c>
      <c r="T57" s="34" t="s">
        <v>247</v>
      </c>
    </row>
    <row r="58" spans="1:20" ht="28.8" x14ac:dyDescent="0.3">
      <c r="A58" s="34">
        <v>21125836</v>
      </c>
      <c r="B58" s="34">
        <v>64046</v>
      </c>
      <c r="C58" s="34" t="s">
        <v>424</v>
      </c>
      <c r="D58" s="34" t="s">
        <v>236</v>
      </c>
      <c r="E58" s="34">
        <v>1701</v>
      </c>
      <c r="F58" s="34" t="s">
        <v>425</v>
      </c>
      <c r="G58" s="35">
        <v>38904</v>
      </c>
      <c r="H58" s="34" t="s">
        <v>59</v>
      </c>
      <c r="I58" s="34" t="s">
        <v>358</v>
      </c>
      <c r="J58" s="34" t="s">
        <v>173</v>
      </c>
      <c r="K58" s="34" t="s">
        <v>279</v>
      </c>
      <c r="L58" s="34" t="s">
        <v>240</v>
      </c>
      <c r="M58" s="34" t="s">
        <v>241</v>
      </c>
      <c r="N58" s="34" t="s">
        <v>242</v>
      </c>
      <c r="O58" s="34" t="s">
        <v>243</v>
      </c>
      <c r="P58" s="34" t="s">
        <v>244</v>
      </c>
      <c r="Q58" s="34" t="s">
        <v>245</v>
      </c>
      <c r="R58" s="34" t="s">
        <v>246</v>
      </c>
      <c r="S58" s="35">
        <v>43330</v>
      </c>
      <c r="T58" s="34" t="s">
        <v>247</v>
      </c>
    </row>
    <row r="59" spans="1:20" ht="28.8" x14ac:dyDescent="0.3">
      <c r="A59" s="34">
        <v>21125837</v>
      </c>
      <c r="B59" s="34">
        <v>64046</v>
      </c>
      <c r="C59" s="34" t="s">
        <v>426</v>
      </c>
      <c r="D59" s="34" t="s">
        <v>236</v>
      </c>
      <c r="E59" s="34">
        <v>1673</v>
      </c>
      <c r="F59" s="34" t="s">
        <v>427</v>
      </c>
      <c r="G59" s="35">
        <v>39723</v>
      </c>
      <c r="H59" s="34" t="s">
        <v>60</v>
      </c>
      <c r="I59" s="34" t="s">
        <v>428</v>
      </c>
      <c r="J59" s="34" t="s">
        <v>166</v>
      </c>
      <c r="K59" s="34" t="s">
        <v>279</v>
      </c>
      <c r="L59" s="34" t="s">
        <v>280</v>
      </c>
      <c r="M59" s="34" t="s">
        <v>241</v>
      </c>
      <c r="N59" s="34" t="s">
        <v>242</v>
      </c>
      <c r="O59" s="34" t="s">
        <v>253</v>
      </c>
      <c r="P59" s="34" t="s">
        <v>244</v>
      </c>
      <c r="Q59" s="34" t="s">
        <v>245</v>
      </c>
      <c r="R59" s="34" t="s">
        <v>246</v>
      </c>
      <c r="S59" s="35">
        <v>43330</v>
      </c>
      <c r="T59" s="34" t="s">
        <v>247</v>
      </c>
    </row>
    <row r="60" spans="1:20" ht="28.8" x14ac:dyDescent="0.3">
      <c r="A60" s="34">
        <v>21125838</v>
      </c>
      <c r="B60" s="34">
        <v>64046</v>
      </c>
      <c r="C60" s="34" t="s">
        <v>429</v>
      </c>
      <c r="D60" s="34" t="s">
        <v>236</v>
      </c>
      <c r="E60" s="34">
        <v>1678</v>
      </c>
      <c r="F60" s="34" t="s">
        <v>430</v>
      </c>
      <c r="G60" s="35">
        <v>38597</v>
      </c>
      <c r="H60" s="34" t="s">
        <v>61</v>
      </c>
      <c r="I60" s="34" t="s">
        <v>431</v>
      </c>
      <c r="J60" s="34" t="s">
        <v>194</v>
      </c>
      <c r="K60" s="34" t="s">
        <v>279</v>
      </c>
      <c r="L60" s="34" t="s">
        <v>252</v>
      </c>
      <c r="M60" s="34" t="s">
        <v>241</v>
      </c>
      <c r="N60" s="34" t="s">
        <v>242</v>
      </c>
      <c r="O60" s="34" t="s">
        <v>253</v>
      </c>
      <c r="P60" s="34" t="s">
        <v>244</v>
      </c>
      <c r="Q60" s="34" t="s">
        <v>245</v>
      </c>
      <c r="R60" s="34" t="s">
        <v>246</v>
      </c>
      <c r="S60" s="35">
        <v>43330</v>
      </c>
      <c r="T60" s="34" t="s">
        <v>247</v>
      </c>
    </row>
    <row r="61" spans="1:20" ht="28.8" x14ac:dyDescent="0.3">
      <c r="A61" s="34">
        <v>21125839</v>
      </c>
      <c r="B61" s="34">
        <v>64046</v>
      </c>
      <c r="C61" s="34" t="s">
        <v>432</v>
      </c>
      <c r="D61" s="34" t="s">
        <v>236</v>
      </c>
      <c r="E61" s="34">
        <v>1674</v>
      </c>
      <c r="F61" s="34" t="s">
        <v>433</v>
      </c>
      <c r="G61" s="35">
        <v>39695</v>
      </c>
      <c r="H61" s="34" t="s">
        <v>62</v>
      </c>
      <c r="I61" s="34" t="s">
        <v>434</v>
      </c>
      <c r="J61" s="34" t="s">
        <v>142</v>
      </c>
      <c r="K61" s="34" t="s">
        <v>279</v>
      </c>
      <c r="L61" s="34" t="s">
        <v>280</v>
      </c>
      <c r="M61" s="34" t="s">
        <v>241</v>
      </c>
      <c r="N61" s="34" t="s">
        <v>242</v>
      </c>
      <c r="O61" s="34" t="s">
        <v>253</v>
      </c>
      <c r="P61" s="34" t="s">
        <v>244</v>
      </c>
      <c r="Q61" s="34" t="s">
        <v>245</v>
      </c>
      <c r="R61" s="34" t="s">
        <v>246</v>
      </c>
      <c r="S61" s="35">
        <v>43330</v>
      </c>
      <c r="T61" s="34" t="s">
        <v>247</v>
      </c>
    </row>
    <row r="62" spans="1:20" ht="28.8" x14ac:dyDescent="0.3">
      <c r="A62" s="34">
        <v>21125840</v>
      </c>
      <c r="B62" s="34">
        <v>64046</v>
      </c>
      <c r="C62" s="34" t="s">
        <v>435</v>
      </c>
      <c r="D62" s="34" t="s">
        <v>236</v>
      </c>
      <c r="E62" s="34">
        <v>1653</v>
      </c>
      <c r="F62" s="34" t="s">
        <v>436</v>
      </c>
      <c r="G62" s="35">
        <v>39340</v>
      </c>
      <c r="H62" s="34" t="s">
        <v>63</v>
      </c>
      <c r="I62" s="34" t="s">
        <v>437</v>
      </c>
      <c r="J62" s="34" t="s">
        <v>174</v>
      </c>
      <c r="K62" s="34" t="s">
        <v>279</v>
      </c>
      <c r="L62" s="34" t="s">
        <v>240</v>
      </c>
      <c r="M62" s="34" t="s">
        <v>241</v>
      </c>
      <c r="N62" s="34" t="s">
        <v>242</v>
      </c>
      <c r="O62" s="34" t="s">
        <v>253</v>
      </c>
      <c r="P62" s="34" t="s">
        <v>244</v>
      </c>
      <c r="Q62" s="34" t="s">
        <v>245</v>
      </c>
      <c r="R62" s="34" t="s">
        <v>246</v>
      </c>
      <c r="S62" s="35">
        <v>43330</v>
      </c>
      <c r="T62" s="34" t="s">
        <v>247</v>
      </c>
    </row>
    <row r="63" spans="1:20" ht="28.8" x14ac:dyDescent="0.3">
      <c r="A63" s="34">
        <v>21125841</v>
      </c>
      <c r="B63" s="34">
        <v>64046</v>
      </c>
      <c r="C63" s="34" t="s">
        <v>438</v>
      </c>
      <c r="D63" s="34" t="s">
        <v>236</v>
      </c>
      <c r="E63" s="34">
        <v>1920</v>
      </c>
      <c r="F63" s="34" t="s">
        <v>439</v>
      </c>
      <c r="G63" s="35">
        <v>39091</v>
      </c>
      <c r="H63" s="34" t="s">
        <v>64</v>
      </c>
      <c r="I63" s="34" t="s">
        <v>440</v>
      </c>
      <c r="J63" s="34" t="s">
        <v>206</v>
      </c>
      <c r="K63" s="34" t="s">
        <v>279</v>
      </c>
      <c r="L63" s="34" t="s">
        <v>240</v>
      </c>
      <c r="M63" s="34" t="s">
        <v>241</v>
      </c>
      <c r="N63" s="34" t="s">
        <v>242</v>
      </c>
      <c r="O63" s="34" t="s">
        <v>243</v>
      </c>
      <c r="P63" s="34" t="s">
        <v>244</v>
      </c>
      <c r="Q63" s="34" t="s">
        <v>245</v>
      </c>
      <c r="R63" s="34" t="s">
        <v>246</v>
      </c>
      <c r="S63" s="35">
        <v>44182</v>
      </c>
      <c r="T63" s="34" t="s">
        <v>247</v>
      </c>
    </row>
    <row r="64" spans="1:20" ht="28.8" x14ac:dyDescent="0.3">
      <c r="A64" s="34">
        <v>21125842</v>
      </c>
      <c r="B64" s="34">
        <v>64046</v>
      </c>
      <c r="C64" s="34" t="s">
        <v>441</v>
      </c>
      <c r="D64" s="34" t="s">
        <v>236</v>
      </c>
      <c r="E64" s="34">
        <v>1677</v>
      </c>
      <c r="F64" s="34" t="s">
        <v>442</v>
      </c>
      <c r="G64" s="35">
        <v>39139</v>
      </c>
      <c r="H64" s="34" t="s">
        <v>65</v>
      </c>
      <c r="I64" s="34" t="s">
        <v>443</v>
      </c>
      <c r="J64" s="34" t="s">
        <v>207</v>
      </c>
      <c r="K64" s="34" t="s">
        <v>279</v>
      </c>
      <c r="L64" s="34" t="s">
        <v>252</v>
      </c>
      <c r="M64" s="34" t="s">
        <v>241</v>
      </c>
      <c r="N64" s="34" t="s">
        <v>242</v>
      </c>
      <c r="O64" s="34" t="s">
        <v>253</v>
      </c>
      <c r="P64" s="34" t="s">
        <v>244</v>
      </c>
      <c r="Q64" s="34" t="s">
        <v>245</v>
      </c>
      <c r="R64" s="34" t="s">
        <v>246</v>
      </c>
      <c r="S64" s="35">
        <v>43330</v>
      </c>
      <c r="T64" s="34" t="s">
        <v>247</v>
      </c>
    </row>
    <row r="65" spans="1:20" ht="28.8" x14ac:dyDescent="0.3">
      <c r="A65" s="34">
        <v>21125843</v>
      </c>
      <c r="B65" s="34">
        <v>64046</v>
      </c>
      <c r="C65" s="34" t="s">
        <v>444</v>
      </c>
      <c r="D65" s="34" t="s">
        <v>236</v>
      </c>
      <c r="E65" s="34">
        <v>1681</v>
      </c>
      <c r="F65" s="34" t="s">
        <v>445</v>
      </c>
      <c r="G65" s="35">
        <v>38941</v>
      </c>
      <c r="H65" s="34" t="s">
        <v>66</v>
      </c>
      <c r="I65" s="34" t="s">
        <v>446</v>
      </c>
      <c r="J65" s="34" t="s">
        <v>447</v>
      </c>
      <c r="K65" s="34" t="s">
        <v>279</v>
      </c>
      <c r="L65" s="34" t="s">
        <v>252</v>
      </c>
      <c r="M65" s="34" t="s">
        <v>241</v>
      </c>
      <c r="N65" s="34" t="s">
        <v>242</v>
      </c>
      <c r="O65" s="34" t="s">
        <v>253</v>
      </c>
      <c r="P65" s="34" t="s">
        <v>244</v>
      </c>
      <c r="Q65" s="34" t="s">
        <v>245</v>
      </c>
      <c r="R65" s="34" t="s">
        <v>246</v>
      </c>
      <c r="S65" s="35">
        <v>43330</v>
      </c>
      <c r="T65" s="34" t="s">
        <v>247</v>
      </c>
    </row>
    <row r="66" spans="1:20" ht="28.8" x14ac:dyDescent="0.3">
      <c r="A66" s="34">
        <v>21125844</v>
      </c>
      <c r="B66" s="34">
        <v>64046</v>
      </c>
      <c r="C66" s="34" t="s">
        <v>448</v>
      </c>
      <c r="D66" s="34" t="s">
        <v>236</v>
      </c>
      <c r="E66" s="34">
        <v>1680</v>
      </c>
      <c r="F66" s="34" t="s">
        <v>449</v>
      </c>
      <c r="G66" s="35">
        <v>38736</v>
      </c>
      <c r="H66" s="34" t="s">
        <v>67</v>
      </c>
      <c r="I66" s="34" t="s">
        <v>391</v>
      </c>
      <c r="J66" s="34" t="s">
        <v>122</v>
      </c>
      <c r="K66" s="34" t="s">
        <v>279</v>
      </c>
      <c r="L66" s="34" t="s">
        <v>280</v>
      </c>
      <c r="M66" s="34" t="s">
        <v>241</v>
      </c>
      <c r="N66" s="34" t="s">
        <v>242</v>
      </c>
      <c r="O66" s="34" t="s">
        <v>253</v>
      </c>
      <c r="P66" s="34" t="s">
        <v>244</v>
      </c>
      <c r="Q66" s="34" t="s">
        <v>245</v>
      </c>
      <c r="R66" s="34" t="s">
        <v>246</v>
      </c>
      <c r="S66" s="35">
        <v>43330</v>
      </c>
      <c r="T66" s="34" t="s">
        <v>247</v>
      </c>
    </row>
    <row r="67" spans="1:20" ht="28.8" x14ac:dyDescent="0.3">
      <c r="A67" s="34">
        <v>21125845</v>
      </c>
      <c r="B67" s="34">
        <v>64046</v>
      </c>
      <c r="C67" s="34" t="s">
        <v>450</v>
      </c>
      <c r="D67" s="34" t="s">
        <v>236</v>
      </c>
      <c r="E67" s="34">
        <v>1707</v>
      </c>
      <c r="F67" s="34" t="s">
        <v>451</v>
      </c>
      <c r="G67" s="35">
        <v>38760</v>
      </c>
      <c r="H67" s="34" t="s">
        <v>68</v>
      </c>
      <c r="I67" s="34" t="s">
        <v>452</v>
      </c>
      <c r="J67" s="34" t="s">
        <v>155</v>
      </c>
      <c r="K67" s="34" t="s">
        <v>279</v>
      </c>
      <c r="L67" s="34" t="s">
        <v>240</v>
      </c>
      <c r="M67" s="34" t="s">
        <v>241</v>
      </c>
      <c r="N67" s="34" t="s">
        <v>242</v>
      </c>
      <c r="O67" s="34" t="s">
        <v>253</v>
      </c>
      <c r="P67" s="34" t="s">
        <v>244</v>
      </c>
      <c r="Q67" s="34" t="s">
        <v>245</v>
      </c>
      <c r="R67" s="34" t="s">
        <v>246</v>
      </c>
      <c r="S67" s="35">
        <v>43404</v>
      </c>
      <c r="T67" s="34" t="s">
        <v>247</v>
      </c>
    </row>
    <row r="68" spans="1:20" ht="28.8" x14ac:dyDescent="0.3">
      <c r="A68" s="34">
        <v>21125846</v>
      </c>
      <c r="B68" s="34">
        <v>64046</v>
      </c>
      <c r="C68" s="34" t="s">
        <v>453</v>
      </c>
      <c r="D68" s="34" t="s">
        <v>236</v>
      </c>
      <c r="E68" s="34">
        <v>1693</v>
      </c>
      <c r="F68" s="34" t="s">
        <v>454</v>
      </c>
      <c r="G68" s="35">
        <v>39210</v>
      </c>
      <c r="H68" s="34" t="s">
        <v>69</v>
      </c>
      <c r="I68" s="34" t="s">
        <v>391</v>
      </c>
      <c r="J68" s="34" t="s">
        <v>168</v>
      </c>
      <c r="K68" s="34" t="s">
        <v>279</v>
      </c>
      <c r="L68" s="34" t="s">
        <v>240</v>
      </c>
      <c r="M68" s="34" t="s">
        <v>241</v>
      </c>
      <c r="N68" s="34" t="s">
        <v>242</v>
      </c>
      <c r="O68" s="34" t="s">
        <v>253</v>
      </c>
      <c r="P68" s="34" t="s">
        <v>244</v>
      </c>
      <c r="Q68" s="34" t="s">
        <v>245</v>
      </c>
      <c r="R68" s="34" t="s">
        <v>246</v>
      </c>
      <c r="S68" s="35">
        <v>43330</v>
      </c>
      <c r="T68" s="34" t="s">
        <v>247</v>
      </c>
    </row>
    <row r="69" spans="1:20" ht="28.8" x14ac:dyDescent="0.3">
      <c r="A69" s="34">
        <v>21125847</v>
      </c>
      <c r="B69" s="34">
        <v>64046</v>
      </c>
      <c r="C69" s="34" t="s">
        <v>455</v>
      </c>
      <c r="D69" s="34" t="s">
        <v>236</v>
      </c>
      <c r="E69" s="34">
        <v>1667</v>
      </c>
      <c r="F69" s="34" t="s">
        <v>456</v>
      </c>
      <c r="G69" s="35">
        <v>39864</v>
      </c>
      <c r="H69" s="34" t="s">
        <v>70</v>
      </c>
      <c r="I69" s="34" t="s">
        <v>457</v>
      </c>
      <c r="J69" s="34" t="s">
        <v>458</v>
      </c>
      <c r="K69" s="34" t="s">
        <v>279</v>
      </c>
      <c r="L69" s="34" t="s">
        <v>252</v>
      </c>
      <c r="M69" s="34" t="s">
        <v>241</v>
      </c>
      <c r="N69" s="34" t="s">
        <v>242</v>
      </c>
      <c r="O69" s="34" t="s">
        <v>253</v>
      </c>
      <c r="P69" s="34" t="s">
        <v>244</v>
      </c>
      <c r="Q69" s="34" t="s">
        <v>245</v>
      </c>
      <c r="R69" s="34" t="s">
        <v>246</v>
      </c>
      <c r="S69" s="35">
        <v>43330</v>
      </c>
      <c r="T69" s="34" t="s">
        <v>263</v>
      </c>
    </row>
    <row r="70" spans="1:20" ht="28.8" x14ac:dyDescent="0.3">
      <c r="A70" s="34">
        <v>21125848</v>
      </c>
      <c r="B70" s="34">
        <v>64046</v>
      </c>
      <c r="C70" s="34" t="s">
        <v>459</v>
      </c>
      <c r="D70" s="34" t="s">
        <v>236</v>
      </c>
      <c r="E70" s="34">
        <v>1637</v>
      </c>
      <c r="F70" s="34" t="s">
        <v>460</v>
      </c>
      <c r="G70" s="35">
        <v>39369</v>
      </c>
      <c r="H70" s="34" t="s">
        <v>71</v>
      </c>
      <c r="I70" s="34" t="s">
        <v>461</v>
      </c>
      <c r="J70" s="34" t="s">
        <v>208</v>
      </c>
      <c r="K70" s="34" t="s">
        <v>279</v>
      </c>
      <c r="L70" s="34" t="s">
        <v>252</v>
      </c>
      <c r="M70" s="34" t="s">
        <v>241</v>
      </c>
      <c r="N70" s="34" t="s">
        <v>242</v>
      </c>
      <c r="O70" s="34" t="s">
        <v>253</v>
      </c>
      <c r="P70" s="34" t="s">
        <v>244</v>
      </c>
      <c r="Q70" s="34" t="s">
        <v>245</v>
      </c>
      <c r="R70" s="34" t="s">
        <v>246</v>
      </c>
      <c r="S70" s="35">
        <v>43316</v>
      </c>
      <c r="T70" s="34" t="s">
        <v>247</v>
      </c>
    </row>
    <row r="71" spans="1:20" ht="28.8" x14ac:dyDescent="0.3">
      <c r="A71" s="34">
        <v>21125849</v>
      </c>
      <c r="B71" s="34">
        <v>64046</v>
      </c>
      <c r="C71" s="34" t="s">
        <v>462</v>
      </c>
      <c r="D71" s="34" t="s">
        <v>236</v>
      </c>
      <c r="E71" s="34">
        <v>1694</v>
      </c>
      <c r="F71" s="34" t="s">
        <v>463</v>
      </c>
      <c r="G71" s="35">
        <v>39316</v>
      </c>
      <c r="H71" s="34" t="s">
        <v>72</v>
      </c>
      <c r="I71" s="34" t="s">
        <v>464</v>
      </c>
      <c r="J71" s="34" t="s">
        <v>188</v>
      </c>
      <c r="K71" s="34" t="s">
        <v>279</v>
      </c>
      <c r="L71" s="34" t="s">
        <v>240</v>
      </c>
      <c r="M71" s="34" t="s">
        <v>241</v>
      </c>
      <c r="N71" s="34" t="s">
        <v>242</v>
      </c>
      <c r="O71" s="34" t="s">
        <v>243</v>
      </c>
      <c r="P71" s="34" t="s">
        <v>244</v>
      </c>
      <c r="Q71" s="34" t="s">
        <v>245</v>
      </c>
      <c r="R71" s="34" t="s">
        <v>246</v>
      </c>
      <c r="S71" s="35">
        <v>43330</v>
      </c>
      <c r="T71" s="34" t="s">
        <v>247</v>
      </c>
    </row>
    <row r="72" spans="1:20" ht="28.8" x14ac:dyDescent="0.3">
      <c r="A72" s="34">
        <v>21125850</v>
      </c>
      <c r="B72" s="34">
        <v>64046</v>
      </c>
      <c r="C72" s="34" t="s">
        <v>465</v>
      </c>
      <c r="D72" s="34" t="s">
        <v>236</v>
      </c>
      <c r="E72" s="34">
        <v>1699</v>
      </c>
      <c r="F72" s="34" t="s">
        <v>466</v>
      </c>
      <c r="G72" s="35">
        <v>39156</v>
      </c>
      <c r="H72" s="34" t="s">
        <v>73</v>
      </c>
      <c r="I72" s="34" t="s">
        <v>299</v>
      </c>
      <c r="J72" s="34" t="s">
        <v>156</v>
      </c>
      <c r="K72" s="34" t="s">
        <v>279</v>
      </c>
      <c r="L72" s="34" t="s">
        <v>240</v>
      </c>
      <c r="M72" s="34" t="s">
        <v>241</v>
      </c>
      <c r="N72" s="34" t="s">
        <v>242</v>
      </c>
      <c r="O72" s="34" t="s">
        <v>253</v>
      </c>
      <c r="P72" s="34" t="s">
        <v>244</v>
      </c>
      <c r="Q72" s="34" t="s">
        <v>245</v>
      </c>
      <c r="R72" s="34" t="s">
        <v>246</v>
      </c>
      <c r="S72" s="35">
        <v>43330</v>
      </c>
      <c r="T72" s="34" t="s">
        <v>247</v>
      </c>
    </row>
    <row r="73" spans="1:20" ht="28.8" x14ac:dyDescent="0.3">
      <c r="A73" s="34">
        <v>21125851</v>
      </c>
      <c r="B73" s="34">
        <v>64046</v>
      </c>
      <c r="C73" s="34" t="s">
        <v>467</v>
      </c>
      <c r="D73" s="34" t="s">
        <v>236</v>
      </c>
      <c r="E73" s="34">
        <v>1676</v>
      </c>
      <c r="F73" s="34" t="s">
        <v>468</v>
      </c>
      <c r="G73" s="35">
        <v>38886</v>
      </c>
      <c r="H73" s="34" t="s">
        <v>157</v>
      </c>
      <c r="I73" s="34" t="s">
        <v>469</v>
      </c>
      <c r="J73" s="34" t="s">
        <v>158</v>
      </c>
      <c r="K73" s="34" t="s">
        <v>279</v>
      </c>
      <c r="L73" s="34" t="s">
        <v>280</v>
      </c>
      <c r="M73" s="34" t="s">
        <v>241</v>
      </c>
      <c r="N73" s="34" t="s">
        <v>242</v>
      </c>
      <c r="O73" s="34" t="s">
        <v>253</v>
      </c>
      <c r="P73" s="34" t="s">
        <v>244</v>
      </c>
      <c r="Q73" s="34" t="s">
        <v>245</v>
      </c>
      <c r="R73" s="34" t="s">
        <v>246</v>
      </c>
      <c r="S73" s="35">
        <v>43330</v>
      </c>
      <c r="T73" s="34" t="s">
        <v>247</v>
      </c>
    </row>
    <row r="74" spans="1:20" ht="28.8" x14ac:dyDescent="0.3">
      <c r="A74" s="34">
        <v>21125852</v>
      </c>
      <c r="B74" s="34">
        <v>64046</v>
      </c>
      <c r="C74" s="34" t="s">
        <v>470</v>
      </c>
      <c r="D74" s="34" t="s">
        <v>236</v>
      </c>
      <c r="E74" s="34">
        <v>1669</v>
      </c>
      <c r="F74" s="34" t="s">
        <v>471</v>
      </c>
      <c r="G74" s="35">
        <v>39654</v>
      </c>
      <c r="H74" s="34" t="s">
        <v>75</v>
      </c>
      <c r="I74" s="34" t="s">
        <v>472</v>
      </c>
      <c r="J74" s="34" t="s">
        <v>473</v>
      </c>
      <c r="K74" s="34" t="s">
        <v>279</v>
      </c>
      <c r="L74" s="34" t="s">
        <v>280</v>
      </c>
      <c r="M74" s="34" t="s">
        <v>241</v>
      </c>
      <c r="N74" s="34" t="s">
        <v>242</v>
      </c>
      <c r="O74" s="34" t="s">
        <v>253</v>
      </c>
      <c r="P74" s="34" t="s">
        <v>244</v>
      </c>
      <c r="Q74" s="34" t="s">
        <v>245</v>
      </c>
      <c r="R74" s="34" t="s">
        <v>246</v>
      </c>
      <c r="S74" s="35">
        <v>43330</v>
      </c>
      <c r="T74" s="34" t="s">
        <v>247</v>
      </c>
    </row>
    <row r="75" spans="1:20" ht="28.8" x14ac:dyDescent="0.3">
      <c r="A75" s="34">
        <v>21125853</v>
      </c>
      <c r="B75" s="34">
        <v>64046</v>
      </c>
      <c r="C75" s="34" t="s">
        <v>474</v>
      </c>
      <c r="D75" s="34" t="s">
        <v>236</v>
      </c>
      <c r="E75" s="34">
        <v>1929</v>
      </c>
      <c r="F75" s="34" t="s">
        <v>475</v>
      </c>
      <c r="G75" s="35">
        <v>39579</v>
      </c>
      <c r="H75" s="34" t="s">
        <v>197</v>
      </c>
      <c r="I75" s="34" t="s">
        <v>374</v>
      </c>
      <c r="J75" s="34" t="s">
        <v>186</v>
      </c>
      <c r="K75" s="34" t="s">
        <v>279</v>
      </c>
      <c r="L75" s="34" t="s">
        <v>280</v>
      </c>
      <c r="M75" s="34" t="s">
        <v>241</v>
      </c>
      <c r="N75" s="34" t="s">
        <v>242</v>
      </c>
      <c r="O75" s="34" t="s">
        <v>253</v>
      </c>
      <c r="P75" s="34" t="s">
        <v>244</v>
      </c>
      <c r="Q75" s="34" t="s">
        <v>245</v>
      </c>
      <c r="R75" s="34" t="s">
        <v>246</v>
      </c>
      <c r="S75" s="35">
        <v>44412</v>
      </c>
      <c r="T75" s="34" t="s">
        <v>247</v>
      </c>
    </row>
    <row r="76" spans="1:20" ht="28.8" x14ac:dyDescent="0.3">
      <c r="A76" s="34">
        <v>21125854</v>
      </c>
      <c r="B76" s="34">
        <v>64046</v>
      </c>
      <c r="C76" s="34" t="s">
        <v>476</v>
      </c>
      <c r="D76" s="34" t="s">
        <v>236</v>
      </c>
      <c r="E76" s="34">
        <v>1647</v>
      </c>
      <c r="F76" s="34" t="s">
        <v>477</v>
      </c>
      <c r="G76" s="35">
        <v>38711</v>
      </c>
      <c r="H76" s="34" t="s">
        <v>77</v>
      </c>
      <c r="I76" s="34" t="s">
        <v>478</v>
      </c>
      <c r="J76" s="34" t="s">
        <v>209</v>
      </c>
      <c r="K76" s="34" t="s">
        <v>279</v>
      </c>
      <c r="L76" s="34" t="s">
        <v>280</v>
      </c>
      <c r="M76" s="34" t="s">
        <v>241</v>
      </c>
      <c r="N76" s="34" t="s">
        <v>242</v>
      </c>
      <c r="O76" s="34" t="s">
        <v>243</v>
      </c>
      <c r="P76" s="34" t="s">
        <v>244</v>
      </c>
      <c r="Q76" s="34" t="s">
        <v>245</v>
      </c>
      <c r="R76" s="34" t="s">
        <v>246</v>
      </c>
      <c r="S76" s="35">
        <v>43330</v>
      </c>
      <c r="T76" s="34" t="s">
        <v>263</v>
      </c>
    </row>
    <row r="77" spans="1:20" ht="28.8" x14ac:dyDescent="0.3">
      <c r="A77" s="34">
        <v>21125855</v>
      </c>
      <c r="B77" s="34">
        <v>64046</v>
      </c>
      <c r="C77" s="34" t="s">
        <v>479</v>
      </c>
      <c r="D77" s="34" t="s">
        <v>236</v>
      </c>
      <c r="E77" s="34">
        <v>1656</v>
      </c>
      <c r="F77" s="34" t="s">
        <v>480</v>
      </c>
      <c r="G77" s="35">
        <v>39187</v>
      </c>
      <c r="H77" s="34" t="s">
        <v>78</v>
      </c>
      <c r="I77" s="34" t="s">
        <v>481</v>
      </c>
      <c r="J77" s="34" t="s">
        <v>143</v>
      </c>
      <c r="K77" s="34" t="s">
        <v>279</v>
      </c>
      <c r="L77" s="34" t="s">
        <v>252</v>
      </c>
      <c r="M77" s="34" t="s">
        <v>241</v>
      </c>
      <c r="N77" s="34" t="s">
        <v>242</v>
      </c>
      <c r="O77" s="34" t="s">
        <v>253</v>
      </c>
      <c r="P77" s="34" t="s">
        <v>244</v>
      </c>
      <c r="Q77" s="34" t="s">
        <v>245</v>
      </c>
      <c r="R77" s="34" t="s">
        <v>246</v>
      </c>
      <c r="S77" s="35">
        <v>43330</v>
      </c>
      <c r="T77" s="34" t="s">
        <v>263</v>
      </c>
    </row>
    <row r="78" spans="1:20" ht="28.8" x14ac:dyDescent="0.3">
      <c r="A78" s="34">
        <v>21125856</v>
      </c>
      <c r="B78" s="34">
        <v>64046</v>
      </c>
      <c r="C78" s="34" t="s">
        <v>482</v>
      </c>
      <c r="D78" s="34" t="s">
        <v>236</v>
      </c>
      <c r="E78" s="34">
        <v>1665</v>
      </c>
      <c r="F78" s="34" t="s">
        <v>483</v>
      </c>
      <c r="G78" s="35">
        <v>39925</v>
      </c>
      <c r="H78" s="34" t="s">
        <v>79</v>
      </c>
      <c r="I78" s="34" t="s">
        <v>484</v>
      </c>
      <c r="J78" s="34" t="s">
        <v>126</v>
      </c>
      <c r="K78" s="34" t="s">
        <v>279</v>
      </c>
      <c r="L78" s="34" t="s">
        <v>252</v>
      </c>
      <c r="M78" s="34" t="s">
        <v>241</v>
      </c>
      <c r="N78" s="34" t="s">
        <v>242</v>
      </c>
      <c r="O78" s="34" t="s">
        <v>253</v>
      </c>
      <c r="P78" s="34" t="s">
        <v>244</v>
      </c>
      <c r="Q78" s="34" t="s">
        <v>245</v>
      </c>
      <c r="R78" s="34" t="s">
        <v>246</v>
      </c>
      <c r="S78" s="35">
        <v>43330</v>
      </c>
      <c r="T78" s="34" t="s">
        <v>247</v>
      </c>
    </row>
    <row r="79" spans="1:20" ht="28.8" x14ac:dyDescent="0.3">
      <c r="A79" s="34">
        <v>21125857</v>
      </c>
      <c r="B79" s="34">
        <v>64046</v>
      </c>
      <c r="C79" s="34" t="s">
        <v>485</v>
      </c>
      <c r="D79" s="34" t="s">
        <v>236</v>
      </c>
      <c r="E79" s="34">
        <v>1666</v>
      </c>
      <c r="F79" s="34" t="s">
        <v>486</v>
      </c>
      <c r="G79" s="35">
        <v>39099</v>
      </c>
      <c r="H79" s="34" t="s">
        <v>79</v>
      </c>
      <c r="I79" s="34" t="s">
        <v>461</v>
      </c>
      <c r="J79" s="34" t="s">
        <v>133</v>
      </c>
      <c r="K79" s="34" t="s">
        <v>279</v>
      </c>
      <c r="L79" s="34" t="s">
        <v>252</v>
      </c>
      <c r="M79" s="34" t="s">
        <v>241</v>
      </c>
      <c r="N79" s="34" t="s">
        <v>242</v>
      </c>
      <c r="O79" s="34" t="s">
        <v>253</v>
      </c>
      <c r="P79" s="34" t="s">
        <v>244</v>
      </c>
      <c r="Q79" s="34" t="s">
        <v>245</v>
      </c>
      <c r="R79" s="34" t="s">
        <v>246</v>
      </c>
      <c r="S79" s="35">
        <v>43330</v>
      </c>
      <c r="T79" s="34" t="s">
        <v>247</v>
      </c>
    </row>
    <row r="80" spans="1:20" ht="28.8" x14ac:dyDescent="0.3">
      <c r="A80" s="34">
        <v>21125858</v>
      </c>
      <c r="B80" s="34">
        <v>64046</v>
      </c>
      <c r="C80" s="34" t="s">
        <v>487</v>
      </c>
      <c r="D80" s="34" t="s">
        <v>236</v>
      </c>
      <c r="E80" s="34">
        <v>1644</v>
      </c>
      <c r="F80" s="34" t="s">
        <v>488</v>
      </c>
      <c r="G80" s="35">
        <v>38635</v>
      </c>
      <c r="H80" s="34" t="s">
        <v>80</v>
      </c>
      <c r="I80" s="34" t="s">
        <v>374</v>
      </c>
      <c r="J80" s="34" t="s">
        <v>184</v>
      </c>
      <c r="K80" s="34" t="s">
        <v>279</v>
      </c>
      <c r="L80" s="34" t="s">
        <v>240</v>
      </c>
      <c r="M80" s="34" t="s">
        <v>241</v>
      </c>
      <c r="N80" s="34" t="s">
        <v>242</v>
      </c>
      <c r="O80" s="34" t="s">
        <v>253</v>
      </c>
      <c r="P80" s="34" t="s">
        <v>244</v>
      </c>
      <c r="Q80" s="34" t="s">
        <v>245</v>
      </c>
      <c r="R80" s="34" t="s">
        <v>246</v>
      </c>
      <c r="S80" s="35">
        <v>43330</v>
      </c>
      <c r="T80" s="34" t="s">
        <v>247</v>
      </c>
    </row>
    <row r="81" spans="1:20" ht="28.8" x14ac:dyDescent="0.3">
      <c r="A81" s="34">
        <v>21125859</v>
      </c>
      <c r="B81" s="34">
        <v>64046</v>
      </c>
      <c r="C81" s="34" t="s">
        <v>489</v>
      </c>
      <c r="D81" s="34" t="s">
        <v>236</v>
      </c>
      <c r="E81" s="34">
        <v>1691</v>
      </c>
      <c r="F81" s="34" t="s">
        <v>490</v>
      </c>
      <c r="G81" s="35">
        <v>38591</v>
      </c>
      <c r="H81" s="34" t="s">
        <v>81</v>
      </c>
      <c r="I81" s="34" t="s">
        <v>491</v>
      </c>
      <c r="J81" s="34" t="s">
        <v>196</v>
      </c>
      <c r="K81" s="34" t="s">
        <v>279</v>
      </c>
      <c r="L81" s="34" t="s">
        <v>240</v>
      </c>
      <c r="M81" s="34" t="s">
        <v>241</v>
      </c>
      <c r="N81" s="34" t="s">
        <v>242</v>
      </c>
      <c r="O81" s="34" t="s">
        <v>253</v>
      </c>
      <c r="P81" s="34" t="s">
        <v>244</v>
      </c>
      <c r="Q81" s="34" t="s">
        <v>245</v>
      </c>
      <c r="R81" s="34" t="s">
        <v>246</v>
      </c>
      <c r="S81" s="35">
        <v>43330</v>
      </c>
      <c r="T81" s="34" t="s">
        <v>247</v>
      </c>
    </row>
    <row r="82" spans="1:20" ht="28.8" x14ac:dyDescent="0.3">
      <c r="A82" s="34">
        <v>21125860</v>
      </c>
      <c r="B82" s="34">
        <v>64046</v>
      </c>
      <c r="C82" s="34" t="s">
        <v>492</v>
      </c>
      <c r="D82" s="34" t="s">
        <v>236</v>
      </c>
      <c r="E82" s="34">
        <v>1714</v>
      </c>
      <c r="F82" s="34" t="s">
        <v>493</v>
      </c>
      <c r="G82" s="35">
        <v>39272</v>
      </c>
      <c r="H82" s="34" t="s">
        <v>159</v>
      </c>
      <c r="I82" s="34" t="s">
        <v>494</v>
      </c>
      <c r="J82" s="34" t="s">
        <v>160</v>
      </c>
      <c r="K82" s="34" t="s">
        <v>279</v>
      </c>
      <c r="L82" s="34" t="s">
        <v>240</v>
      </c>
      <c r="M82" s="34" t="s">
        <v>241</v>
      </c>
      <c r="N82" s="34" t="s">
        <v>242</v>
      </c>
      <c r="O82" s="34" t="s">
        <v>253</v>
      </c>
      <c r="P82" s="34" t="s">
        <v>244</v>
      </c>
      <c r="Q82" s="34" t="s">
        <v>359</v>
      </c>
      <c r="R82" s="34" t="s">
        <v>246</v>
      </c>
      <c r="S82" s="35">
        <v>43404</v>
      </c>
      <c r="T82" s="34" t="s">
        <v>247</v>
      </c>
    </row>
    <row r="83" spans="1:20" ht="28.8" x14ac:dyDescent="0.3">
      <c r="A83" s="34">
        <v>21125861</v>
      </c>
      <c r="B83" s="34">
        <v>64046</v>
      </c>
      <c r="C83" s="34" t="s">
        <v>495</v>
      </c>
      <c r="D83" s="34" t="s">
        <v>236</v>
      </c>
      <c r="E83" s="34">
        <v>1700</v>
      </c>
      <c r="F83" s="34" t="s">
        <v>496</v>
      </c>
      <c r="G83" s="35">
        <v>39420</v>
      </c>
      <c r="H83" s="34" t="s">
        <v>83</v>
      </c>
      <c r="I83" s="34" t="s">
        <v>497</v>
      </c>
      <c r="J83" s="34" t="s">
        <v>135</v>
      </c>
      <c r="K83" s="34" t="s">
        <v>279</v>
      </c>
      <c r="L83" s="34" t="s">
        <v>240</v>
      </c>
      <c r="M83" s="34" t="s">
        <v>241</v>
      </c>
      <c r="N83" s="34" t="s">
        <v>242</v>
      </c>
      <c r="O83" s="34" t="s">
        <v>253</v>
      </c>
      <c r="P83" s="34" t="s">
        <v>244</v>
      </c>
      <c r="Q83" s="34" t="s">
        <v>245</v>
      </c>
      <c r="R83" s="34" t="s">
        <v>246</v>
      </c>
      <c r="S83" s="35">
        <v>43330</v>
      </c>
      <c r="T83" s="34" t="s">
        <v>247</v>
      </c>
    </row>
    <row r="84" spans="1:20" ht="28.8" x14ac:dyDescent="0.3">
      <c r="A84" s="34">
        <v>21125862</v>
      </c>
      <c r="B84" s="34">
        <v>64046</v>
      </c>
      <c r="C84" s="34" t="s">
        <v>498</v>
      </c>
      <c r="D84" s="34" t="s">
        <v>236</v>
      </c>
      <c r="E84" s="34">
        <v>1704</v>
      </c>
      <c r="F84" s="34" t="s">
        <v>499</v>
      </c>
      <c r="G84" s="35">
        <v>39797</v>
      </c>
      <c r="H84" s="34" t="s">
        <v>84</v>
      </c>
      <c r="I84" s="34" t="s">
        <v>500</v>
      </c>
      <c r="J84" s="34" t="s">
        <v>161</v>
      </c>
      <c r="K84" s="34" t="s">
        <v>279</v>
      </c>
      <c r="L84" s="34" t="s">
        <v>252</v>
      </c>
      <c r="M84" s="34" t="s">
        <v>241</v>
      </c>
      <c r="N84" s="34" t="s">
        <v>242</v>
      </c>
      <c r="O84" s="34" t="s">
        <v>253</v>
      </c>
      <c r="P84" s="34" t="s">
        <v>244</v>
      </c>
      <c r="Q84" s="34" t="s">
        <v>245</v>
      </c>
      <c r="R84" s="34" t="s">
        <v>246</v>
      </c>
      <c r="S84" s="35">
        <v>43404</v>
      </c>
      <c r="T84" s="34" t="s">
        <v>247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O138"/>
  <sheetViews>
    <sheetView view="pageBreakPreview" zoomScale="70" zoomScaleNormal="70" zoomScaleSheetLayoutView="70" workbookViewId="0">
      <pane xSplit="4" ySplit="3" topLeftCell="E55" activePane="bottomRight" state="frozen"/>
      <selection pane="topRight" activeCell="D1" sqref="D1"/>
      <selection pane="bottomLeft" activeCell="A2" sqref="A2"/>
      <selection pane="bottomRight" activeCell="M3" sqref="M1:M1048576"/>
    </sheetView>
  </sheetViews>
  <sheetFormatPr defaultRowHeight="14.4" x14ac:dyDescent="0.3"/>
  <cols>
    <col min="1" max="1" width="5" style="3" customWidth="1"/>
    <col min="2" max="2" width="11.44140625" style="3" customWidth="1"/>
    <col min="3" max="3" width="5.44140625" style="3" customWidth="1"/>
    <col min="4" max="4" width="21.33203125" customWidth="1"/>
    <col min="5" max="5" width="10.88671875" style="3" customWidth="1"/>
    <col min="6" max="6" width="9.6640625" style="3" customWidth="1"/>
    <col min="7" max="7" width="9.44140625" style="3" customWidth="1"/>
    <col min="8" max="8" width="9.6640625" style="3" customWidth="1"/>
    <col min="9" max="10" width="8.88671875" style="3" bestFit="1" customWidth="1"/>
    <col min="11" max="11" width="11.109375" style="3" customWidth="1"/>
    <col min="12" max="12" width="8.6640625" style="3" customWidth="1"/>
    <col min="13" max="13" width="8.33203125" style="3" customWidth="1"/>
    <col min="14" max="14" width="8.88671875" style="3" customWidth="1"/>
    <col min="15" max="15" width="7.6640625" style="3" customWidth="1"/>
  </cols>
  <sheetData>
    <row r="1" spans="1:15" ht="24" customHeight="1" x14ac:dyDescent="0.55000000000000004">
      <c r="A1" s="55" t="s">
        <v>116</v>
      </c>
      <c r="B1" s="55"/>
      <c r="C1" s="55"/>
      <c r="D1" s="55"/>
      <c r="E1" s="55"/>
      <c r="F1" s="55"/>
      <c r="G1" s="55"/>
      <c r="H1" s="55"/>
      <c r="I1" s="55"/>
      <c r="J1" s="55"/>
      <c r="K1" s="55"/>
      <c r="L1" s="55"/>
      <c r="M1" s="55"/>
      <c r="N1" s="55"/>
      <c r="O1" s="55"/>
    </row>
    <row r="2" spans="1:15" ht="24" customHeight="1" x14ac:dyDescent="0.55000000000000004">
      <c r="A2" s="56" t="s">
        <v>117</v>
      </c>
      <c r="B2" s="56"/>
      <c r="C2" s="56"/>
      <c r="D2" s="56"/>
      <c r="E2" s="56"/>
      <c r="F2" s="56"/>
      <c r="G2" s="56"/>
      <c r="H2" s="56"/>
      <c r="I2" s="56"/>
      <c r="J2" s="56"/>
      <c r="K2" s="56"/>
      <c r="L2" s="56"/>
      <c r="M2" s="56"/>
      <c r="N2" s="56"/>
      <c r="O2" s="56"/>
    </row>
    <row r="3" spans="1:15" s="1" customFormat="1" ht="46.8" x14ac:dyDescent="0.3">
      <c r="A3" s="12" t="s">
        <v>102</v>
      </c>
      <c r="B3" s="10" t="s">
        <v>85</v>
      </c>
      <c r="C3" s="12" t="s">
        <v>118</v>
      </c>
      <c r="D3" s="11" t="s">
        <v>86</v>
      </c>
      <c r="E3" s="12" t="s">
        <v>87</v>
      </c>
      <c r="F3" s="12" t="s">
        <v>88</v>
      </c>
      <c r="G3" s="12" t="s">
        <v>89</v>
      </c>
      <c r="H3" s="12" t="s">
        <v>90</v>
      </c>
      <c r="I3" s="12" t="s">
        <v>91</v>
      </c>
      <c r="J3" s="12" t="s">
        <v>92</v>
      </c>
      <c r="K3" s="12" t="s">
        <v>94</v>
      </c>
      <c r="L3" s="12" t="s">
        <v>93</v>
      </c>
      <c r="M3" s="12" t="s">
        <v>95</v>
      </c>
      <c r="N3" s="10" t="s">
        <v>0</v>
      </c>
      <c r="O3" s="10" t="s">
        <v>101</v>
      </c>
    </row>
    <row r="4" spans="1:15" ht="15" customHeight="1" x14ac:dyDescent="0.3">
      <c r="A4" s="13">
        <v>1</v>
      </c>
      <c r="B4" s="14">
        <v>21125780</v>
      </c>
      <c r="C4" s="14" t="s">
        <v>2</v>
      </c>
      <c r="D4" s="15" t="s">
        <v>3</v>
      </c>
      <c r="E4" s="13">
        <v>72</v>
      </c>
      <c r="F4" s="13">
        <v>79</v>
      </c>
      <c r="G4" s="13">
        <v>42</v>
      </c>
      <c r="H4" s="13">
        <v>44</v>
      </c>
      <c r="I4" s="13">
        <v>69</v>
      </c>
      <c r="J4" s="13">
        <v>65</v>
      </c>
      <c r="K4" s="13">
        <f t="shared" ref="K4:K35" si="0">SUM(E4:J4)</f>
        <v>371</v>
      </c>
      <c r="L4" s="13">
        <v>600</v>
      </c>
      <c r="M4" s="16">
        <f t="shared" ref="M4:M35" si="1">K4/L4*100</f>
        <v>61.833333333333329</v>
      </c>
      <c r="N4" s="14" t="s">
        <v>4</v>
      </c>
      <c r="O4" s="13">
        <f t="shared" ref="O4:O35" si="2">RANK(M4,$M$4:$M$86)</f>
        <v>69</v>
      </c>
    </row>
    <row r="5" spans="1:15" ht="15" customHeight="1" x14ac:dyDescent="0.3">
      <c r="A5" s="13">
        <v>2</v>
      </c>
      <c r="B5" s="14">
        <v>21125781</v>
      </c>
      <c r="C5" s="14" t="s">
        <v>2</v>
      </c>
      <c r="D5" s="15" t="s">
        <v>5</v>
      </c>
      <c r="E5" s="13">
        <v>83</v>
      </c>
      <c r="F5" s="13">
        <v>93</v>
      </c>
      <c r="G5" s="13">
        <v>90</v>
      </c>
      <c r="H5" s="13">
        <v>71</v>
      </c>
      <c r="I5" s="13">
        <v>83</v>
      </c>
      <c r="J5" s="13">
        <v>86</v>
      </c>
      <c r="K5" s="13">
        <f t="shared" si="0"/>
        <v>506</v>
      </c>
      <c r="L5" s="13">
        <v>600</v>
      </c>
      <c r="M5" s="16">
        <f t="shared" si="1"/>
        <v>84.333333333333343</v>
      </c>
      <c r="N5" s="14" t="s">
        <v>4</v>
      </c>
      <c r="O5" s="13">
        <f t="shared" si="2"/>
        <v>26</v>
      </c>
    </row>
    <row r="6" spans="1:15" ht="15" customHeight="1" x14ac:dyDescent="0.3">
      <c r="A6" s="13">
        <v>3</v>
      </c>
      <c r="B6" s="14">
        <v>21125782</v>
      </c>
      <c r="C6" s="14" t="s">
        <v>2</v>
      </c>
      <c r="D6" s="15" t="s">
        <v>6</v>
      </c>
      <c r="E6" s="13">
        <v>68</v>
      </c>
      <c r="F6" s="13">
        <v>94</v>
      </c>
      <c r="G6" s="13">
        <v>95</v>
      </c>
      <c r="H6" s="13">
        <v>95</v>
      </c>
      <c r="I6" s="13">
        <v>97</v>
      </c>
      <c r="J6" s="13">
        <v>90</v>
      </c>
      <c r="K6" s="13">
        <f t="shared" si="0"/>
        <v>539</v>
      </c>
      <c r="L6" s="13">
        <v>600</v>
      </c>
      <c r="M6" s="16">
        <f t="shared" si="1"/>
        <v>89.833333333333329</v>
      </c>
      <c r="N6" s="14" t="s">
        <v>4</v>
      </c>
      <c r="O6" s="13">
        <f t="shared" si="2"/>
        <v>8</v>
      </c>
    </row>
    <row r="7" spans="1:15" s="1" customFormat="1" ht="15" customHeight="1" x14ac:dyDescent="0.3">
      <c r="A7" s="13">
        <v>4</v>
      </c>
      <c r="B7" s="14">
        <v>21125783</v>
      </c>
      <c r="C7" s="14" t="s">
        <v>2</v>
      </c>
      <c r="D7" s="15" t="s">
        <v>7</v>
      </c>
      <c r="E7" s="13">
        <v>81</v>
      </c>
      <c r="F7" s="13">
        <v>89</v>
      </c>
      <c r="G7" s="13">
        <v>91</v>
      </c>
      <c r="H7" s="13">
        <v>83</v>
      </c>
      <c r="I7" s="13">
        <v>89</v>
      </c>
      <c r="J7" s="13">
        <v>81</v>
      </c>
      <c r="K7" s="13">
        <f t="shared" si="0"/>
        <v>514</v>
      </c>
      <c r="L7" s="13">
        <v>600</v>
      </c>
      <c r="M7" s="16">
        <f t="shared" si="1"/>
        <v>85.666666666666671</v>
      </c>
      <c r="N7" s="14" t="s">
        <v>4</v>
      </c>
      <c r="O7" s="13">
        <f t="shared" si="2"/>
        <v>23</v>
      </c>
    </row>
    <row r="8" spans="1:15" ht="15" customHeight="1" x14ac:dyDescent="0.3">
      <c r="A8" s="13">
        <v>5</v>
      </c>
      <c r="B8" s="14">
        <v>21125784</v>
      </c>
      <c r="C8" s="14" t="s">
        <v>2</v>
      </c>
      <c r="D8" s="15" t="s">
        <v>8</v>
      </c>
      <c r="E8" s="13">
        <v>67</v>
      </c>
      <c r="F8" s="13">
        <v>77</v>
      </c>
      <c r="G8" s="13">
        <v>45</v>
      </c>
      <c r="H8" s="13">
        <v>38</v>
      </c>
      <c r="I8" s="13">
        <v>54</v>
      </c>
      <c r="J8" s="13">
        <v>68</v>
      </c>
      <c r="K8" s="13">
        <f t="shared" si="0"/>
        <v>349</v>
      </c>
      <c r="L8" s="13">
        <v>600</v>
      </c>
      <c r="M8" s="16">
        <f t="shared" si="1"/>
        <v>58.166666666666664</v>
      </c>
      <c r="N8" s="14" t="s">
        <v>4</v>
      </c>
      <c r="O8" s="13">
        <f t="shared" si="2"/>
        <v>75</v>
      </c>
    </row>
    <row r="9" spans="1:15" s="1" customFormat="1" ht="15" customHeight="1" x14ac:dyDescent="0.3">
      <c r="A9" s="13">
        <v>6</v>
      </c>
      <c r="B9" s="14">
        <v>21125785</v>
      </c>
      <c r="C9" s="14" t="s">
        <v>2</v>
      </c>
      <c r="D9" s="15" t="s">
        <v>9</v>
      </c>
      <c r="E9" s="13">
        <v>82</v>
      </c>
      <c r="F9" s="13">
        <v>89</v>
      </c>
      <c r="G9" s="13">
        <v>79</v>
      </c>
      <c r="H9" s="13">
        <v>91</v>
      </c>
      <c r="I9" s="13">
        <v>95</v>
      </c>
      <c r="J9" s="13">
        <v>84</v>
      </c>
      <c r="K9" s="13">
        <f t="shared" si="0"/>
        <v>520</v>
      </c>
      <c r="L9" s="13">
        <v>600</v>
      </c>
      <c r="M9" s="16">
        <f t="shared" si="1"/>
        <v>86.666666666666671</v>
      </c>
      <c r="N9" s="14" t="s">
        <v>4</v>
      </c>
      <c r="O9" s="13">
        <f t="shared" si="2"/>
        <v>17</v>
      </c>
    </row>
    <row r="10" spans="1:15" ht="15" customHeight="1" x14ac:dyDescent="0.3">
      <c r="A10" s="13">
        <v>7</v>
      </c>
      <c r="B10" s="14">
        <v>21125786</v>
      </c>
      <c r="C10" s="14" t="s">
        <v>2</v>
      </c>
      <c r="D10" s="15" t="s">
        <v>10</v>
      </c>
      <c r="E10" s="13">
        <v>76</v>
      </c>
      <c r="F10" s="13">
        <v>91</v>
      </c>
      <c r="G10" s="13">
        <v>92</v>
      </c>
      <c r="H10" s="13">
        <v>75</v>
      </c>
      <c r="I10" s="13">
        <v>95</v>
      </c>
      <c r="J10" s="13">
        <v>78</v>
      </c>
      <c r="K10" s="13">
        <f t="shared" si="0"/>
        <v>507</v>
      </c>
      <c r="L10" s="13">
        <v>600</v>
      </c>
      <c r="M10" s="16">
        <f t="shared" si="1"/>
        <v>84.5</v>
      </c>
      <c r="N10" s="14" t="s">
        <v>4</v>
      </c>
      <c r="O10" s="13">
        <f t="shared" si="2"/>
        <v>25</v>
      </c>
    </row>
    <row r="11" spans="1:15" s="1" customFormat="1" ht="15" customHeight="1" x14ac:dyDescent="0.3">
      <c r="A11" s="13">
        <v>8</v>
      </c>
      <c r="B11" s="14">
        <v>21125787</v>
      </c>
      <c r="C11" s="14" t="s">
        <v>2</v>
      </c>
      <c r="D11" s="15" t="s">
        <v>11</v>
      </c>
      <c r="E11" s="13">
        <v>89</v>
      </c>
      <c r="F11" s="13">
        <v>88</v>
      </c>
      <c r="G11" s="13">
        <v>97</v>
      </c>
      <c r="H11" s="13">
        <v>78</v>
      </c>
      <c r="I11" s="13">
        <v>90</v>
      </c>
      <c r="J11" s="13">
        <v>79</v>
      </c>
      <c r="K11" s="13">
        <f t="shared" si="0"/>
        <v>521</v>
      </c>
      <c r="L11" s="13">
        <v>600</v>
      </c>
      <c r="M11" s="16">
        <f t="shared" si="1"/>
        <v>86.833333333333329</v>
      </c>
      <c r="N11" s="14" t="s">
        <v>4</v>
      </c>
      <c r="O11" s="13">
        <f t="shared" si="2"/>
        <v>15</v>
      </c>
    </row>
    <row r="12" spans="1:15" ht="15" customHeight="1" x14ac:dyDescent="0.3">
      <c r="A12" s="13">
        <v>9</v>
      </c>
      <c r="B12" s="14">
        <v>21125788</v>
      </c>
      <c r="C12" s="14" t="s">
        <v>2</v>
      </c>
      <c r="D12" s="15" t="s">
        <v>12</v>
      </c>
      <c r="E12" s="13">
        <v>75</v>
      </c>
      <c r="F12" s="13">
        <v>91</v>
      </c>
      <c r="G12" s="13">
        <v>90</v>
      </c>
      <c r="H12" s="13">
        <v>85</v>
      </c>
      <c r="I12" s="13">
        <v>98</v>
      </c>
      <c r="J12" s="13">
        <v>77</v>
      </c>
      <c r="K12" s="13">
        <f t="shared" si="0"/>
        <v>516</v>
      </c>
      <c r="L12" s="13">
        <v>600</v>
      </c>
      <c r="M12" s="16">
        <f t="shared" si="1"/>
        <v>86</v>
      </c>
      <c r="N12" s="14" t="s">
        <v>4</v>
      </c>
      <c r="O12" s="13">
        <f t="shared" si="2"/>
        <v>20</v>
      </c>
    </row>
    <row r="13" spans="1:15" s="1" customFormat="1" ht="15" customHeight="1" x14ac:dyDescent="0.3">
      <c r="A13" s="13">
        <v>10</v>
      </c>
      <c r="B13" s="14">
        <v>21125789</v>
      </c>
      <c r="C13" s="14" t="s">
        <v>13</v>
      </c>
      <c r="D13" s="15" t="s">
        <v>14</v>
      </c>
      <c r="E13" s="13">
        <v>59</v>
      </c>
      <c r="F13" s="13">
        <v>75</v>
      </c>
      <c r="G13" s="13">
        <v>63</v>
      </c>
      <c r="H13" s="13">
        <v>52</v>
      </c>
      <c r="I13" s="13">
        <v>77</v>
      </c>
      <c r="J13" s="13">
        <v>78</v>
      </c>
      <c r="K13" s="13">
        <f t="shared" si="0"/>
        <v>404</v>
      </c>
      <c r="L13" s="13">
        <v>600</v>
      </c>
      <c r="M13" s="16">
        <f t="shared" si="1"/>
        <v>67.333333333333329</v>
      </c>
      <c r="N13" s="14" t="s">
        <v>4</v>
      </c>
      <c r="O13" s="13">
        <f t="shared" si="2"/>
        <v>59</v>
      </c>
    </row>
    <row r="14" spans="1:15" ht="15" customHeight="1" x14ac:dyDescent="0.3">
      <c r="A14" s="13">
        <v>11</v>
      </c>
      <c r="B14" s="14">
        <v>21125790</v>
      </c>
      <c r="C14" s="14" t="s">
        <v>13</v>
      </c>
      <c r="D14" s="15" t="s">
        <v>15</v>
      </c>
      <c r="E14" s="13">
        <v>80</v>
      </c>
      <c r="F14" s="13">
        <v>84</v>
      </c>
      <c r="G14" s="13">
        <v>77</v>
      </c>
      <c r="H14" s="13">
        <v>73</v>
      </c>
      <c r="I14" s="13">
        <v>91</v>
      </c>
      <c r="J14" s="13">
        <v>77</v>
      </c>
      <c r="K14" s="13">
        <f t="shared" si="0"/>
        <v>482</v>
      </c>
      <c r="L14" s="13">
        <v>600</v>
      </c>
      <c r="M14" s="16">
        <f t="shared" si="1"/>
        <v>80.333333333333329</v>
      </c>
      <c r="N14" s="14" t="s">
        <v>4</v>
      </c>
      <c r="O14" s="13">
        <f t="shared" si="2"/>
        <v>34</v>
      </c>
    </row>
    <row r="15" spans="1:15" s="1" customFormat="1" ht="15" customHeight="1" x14ac:dyDescent="0.3">
      <c r="A15" s="13">
        <v>12</v>
      </c>
      <c r="B15" s="14">
        <v>21125791</v>
      </c>
      <c r="C15" s="14" t="s">
        <v>13</v>
      </c>
      <c r="D15" s="15" t="s">
        <v>16</v>
      </c>
      <c r="E15" s="13">
        <v>60</v>
      </c>
      <c r="F15" s="13">
        <v>83</v>
      </c>
      <c r="G15" s="13">
        <v>90</v>
      </c>
      <c r="H15" s="13">
        <v>88</v>
      </c>
      <c r="I15" s="13">
        <v>91</v>
      </c>
      <c r="J15" s="13">
        <v>85</v>
      </c>
      <c r="K15" s="13">
        <f t="shared" si="0"/>
        <v>497</v>
      </c>
      <c r="L15" s="13">
        <v>600</v>
      </c>
      <c r="M15" s="16">
        <f t="shared" si="1"/>
        <v>82.833333333333343</v>
      </c>
      <c r="N15" s="14" t="s">
        <v>4</v>
      </c>
      <c r="O15" s="13">
        <f t="shared" si="2"/>
        <v>29</v>
      </c>
    </row>
    <row r="16" spans="1:15" ht="15" customHeight="1" x14ac:dyDescent="0.3">
      <c r="A16" s="13">
        <v>13</v>
      </c>
      <c r="B16" s="14">
        <v>21125792</v>
      </c>
      <c r="C16" s="14" t="s">
        <v>13</v>
      </c>
      <c r="D16" s="15" t="s">
        <v>17</v>
      </c>
      <c r="E16" s="13">
        <v>64</v>
      </c>
      <c r="F16" s="13">
        <v>75</v>
      </c>
      <c r="G16" s="13">
        <v>95</v>
      </c>
      <c r="H16" s="13">
        <v>77</v>
      </c>
      <c r="I16" s="13">
        <v>63</v>
      </c>
      <c r="J16" s="13">
        <v>81</v>
      </c>
      <c r="K16" s="13">
        <f t="shared" si="0"/>
        <v>455</v>
      </c>
      <c r="L16" s="13">
        <v>600</v>
      </c>
      <c r="M16" s="16">
        <f t="shared" si="1"/>
        <v>75.833333333333329</v>
      </c>
      <c r="N16" s="14" t="s">
        <v>4</v>
      </c>
      <c r="O16" s="13">
        <f t="shared" si="2"/>
        <v>43</v>
      </c>
    </row>
    <row r="17" spans="1:15" s="1" customFormat="1" ht="15" customHeight="1" x14ac:dyDescent="0.3">
      <c r="A17" s="13">
        <v>14</v>
      </c>
      <c r="B17" s="14">
        <v>21125793</v>
      </c>
      <c r="C17" s="14" t="s">
        <v>13</v>
      </c>
      <c r="D17" s="15" t="s">
        <v>18</v>
      </c>
      <c r="E17" s="13">
        <v>73</v>
      </c>
      <c r="F17" s="13">
        <v>84</v>
      </c>
      <c r="G17" s="13">
        <v>70</v>
      </c>
      <c r="H17" s="13">
        <v>66</v>
      </c>
      <c r="I17" s="13">
        <v>84</v>
      </c>
      <c r="J17" s="13">
        <v>76</v>
      </c>
      <c r="K17" s="13">
        <f t="shared" si="0"/>
        <v>453</v>
      </c>
      <c r="L17" s="13">
        <v>600</v>
      </c>
      <c r="M17" s="16">
        <f t="shared" si="1"/>
        <v>75.5</v>
      </c>
      <c r="N17" s="14" t="s">
        <v>4</v>
      </c>
      <c r="O17" s="13">
        <f t="shared" si="2"/>
        <v>45</v>
      </c>
    </row>
    <row r="18" spans="1:15" ht="15" customHeight="1" x14ac:dyDescent="0.3">
      <c r="A18" s="13">
        <v>15</v>
      </c>
      <c r="B18" s="14">
        <v>21125794</v>
      </c>
      <c r="C18" s="14" t="s">
        <v>13</v>
      </c>
      <c r="D18" s="15" t="s">
        <v>19</v>
      </c>
      <c r="E18" s="13">
        <v>70</v>
      </c>
      <c r="F18" s="13">
        <v>79</v>
      </c>
      <c r="G18" s="13">
        <v>86</v>
      </c>
      <c r="H18" s="13">
        <v>85</v>
      </c>
      <c r="I18" s="13">
        <v>91</v>
      </c>
      <c r="J18" s="13">
        <v>70</v>
      </c>
      <c r="K18" s="13">
        <f t="shared" si="0"/>
        <v>481</v>
      </c>
      <c r="L18" s="13">
        <v>600</v>
      </c>
      <c r="M18" s="16">
        <f t="shared" si="1"/>
        <v>80.166666666666657</v>
      </c>
      <c r="N18" s="14" t="s">
        <v>4</v>
      </c>
      <c r="O18" s="13">
        <f t="shared" si="2"/>
        <v>38</v>
      </c>
    </row>
    <row r="19" spans="1:15" s="1" customFormat="1" ht="15" customHeight="1" x14ac:dyDescent="0.3">
      <c r="A19" s="13">
        <v>16</v>
      </c>
      <c r="B19" s="14">
        <v>21125795</v>
      </c>
      <c r="C19" s="14" t="s">
        <v>13</v>
      </c>
      <c r="D19" s="15" t="s">
        <v>20</v>
      </c>
      <c r="E19" s="13">
        <v>76</v>
      </c>
      <c r="F19" s="13">
        <v>92</v>
      </c>
      <c r="G19" s="13">
        <v>96</v>
      </c>
      <c r="H19" s="13">
        <v>82</v>
      </c>
      <c r="I19" s="13">
        <v>90</v>
      </c>
      <c r="J19" s="13">
        <v>83</v>
      </c>
      <c r="K19" s="13">
        <f t="shared" si="0"/>
        <v>519</v>
      </c>
      <c r="L19" s="13">
        <v>600</v>
      </c>
      <c r="M19" s="16">
        <f t="shared" si="1"/>
        <v>86.5</v>
      </c>
      <c r="N19" s="14" t="s">
        <v>4</v>
      </c>
      <c r="O19" s="13">
        <f t="shared" si="2"/>
        <v>18</v>
      </c>
    </row>
    <row r="20" spans="1:15" ht="15" customHeight="1" x14ac:dyDescent="0.3">
      <c r="A20" s="13">
        <v>17</v>
      </c>
      <c r="B20" s="14">
        <v>21125796</v>
      </c>
      <c r="C20" s="14" t="s">
        <v>13</v>
      </c>
      <c r="D20" s="15" t="s">
        <v>21</v>
      </c>
      <c r="E20" s="13">
        <v>77</v>
      </c>
      <c r="F20" s="13">
        <v>94</v>
      </c>
      <c r="G20" s="13">
        <v>69</v>
      </c>
      <c r="H20" s="13">
        <v>56</v>
      </c>
      <c r="I20" s="13">
        <v>92</v>
      </c>
      <c r="J20" s="13">
        <v>67</v>
      </c>
      <c r="K20" s="13">
        <f t="shared" si="0"/>
        <v>455</v>
      </c>
      <c r="L20" s="13">
        <v>600</v>
      </c>
      <c r="M20" s="16">
        <f t="shared" si="1"/>
        <v>75.833333333333329</v>
      </c>
      <c r="N20" s="14" t="s">
        <v>4</v>
      </c>
      <c r="O20" s="13">
        <f t="shared" si="2"/>
        <v>43</v>
      </c>
    </row>
    <row r="21" spans="1:15" s="1" customFormat="1" ht="15" customHeight="1" x14ac:dyDescent="0.3">
      <c r="A21" s="13">
        <v>18</v>
      </c>
      <c r="B21" s="14">
        <v>21125797</v>
      </c>
      <c r="C21" s="14" t="s">
        <v>13</v>
      </c>
      <c r="D21" s="15" t="s">
        <v>21</v>
      </c>
      <c r="E21" s="13">
        <v>62</v>
      </c>
      <c r="F21" s="13">
        <v>72</v>
      </c>
      <c r="G21" s="13">
        <v>65</v>
      </c>
      <c r="H21" s="13">
        <v>54</v>
      </c>
      <c r="I21" s="13">
        <v>75</v>
      </c>
      <c r="J21" s="13">
        <v>75</v>
      </c>
      <c r="K21" s="13">
        <f t="shared" si="0"/>
        <v>403</v>
      </c>
      <c r="L21" s="13">
        <v>600</v>
      </c>
      <c r="M21" s="16">
        <f t="shared" si="1"/>
        <v>67.166666666666657</v>
      </c>
      <c r="N21" s="14" t="s">
        <v>4</v>
      </c>
      <c r="O21" s="13">
        <f t="shared" si="2"/>
        <v>61</v>
      </c>
    </row>
    <row r="22" spans="1:15" ht="15" customHeight="1" x14ac:dyDescent="0.3">
      <c r="A22" s="13">
        <v>19</v>
      </c>
      <c r="B22" s="14">
        <v>21125798</v>
      </c>
      <c r="C22" s="14" t="s">
        <v>13</v>
      </c>
      <c r="D22" s="15" t="s">
        <v>22</v>
      </c>
      <c r="E22" s="13">
        <v>83</v>
      </c>
      <c r="F22" s="13">
        <v>91</v>
      </c>
      <c r="G22" s="13">
        <v>93</v>
      </c>
      <c r="H22" s="13">
        <v>76</v>
      </c>
      <c r="I22" s="13">
        <v>85</v>
      </c>
      <c r="J22" s="13">
        <v>80</v>
      </c>
      <c r="K22" s="13">
        <f t="shared" si="0"/>
        <v>508</v>
      </c>
      <c r="L22" s="13">
        <v>600</v>
      </c>
      <c r="M22" s="16">
        <f t="shared" si="1"/>
        <v>84.666666666666671</v>
      </c>
      <c r="N22" s="14" t="s">
        <v>4</v>
      </c>
      <c r="O22" s="13">
        <f t="shared" si="2"/>
        <v>24</v>
      </c>
    </row>
    <row r="23" spans="1:15" s="1" customFormat="1" ht="15" customHeight="1" x14ac:dyDescent="0.3">
      <c r="A23" s="13">
        <v>20</v>
      </c>
      <c r="B23" s="14">
        <v>21125799</v>
      </c>
      <c r="C23" s="14" t="s">
        <v>13</v>
      </c>
      <c r="D23" s="15" t="s">
        <v>23</v>
      </c>
      <c r="E23" s="13">
        <v>62</v>
      </c>
      <c r="F23" s="13">
        <v>82</v>
      </c>
      <c r="G23" s="13">
        <v>66</v>
      </c>
      <c r="H23" s="13">
        <v>47</v>
      </c>
      <c r="I23" s="13">
        <v>75</v>
      </c>
      <c r="J23" s="13">
        <v>69</v>
      </c>
      <c r="K23" s="13">
        <f t="shared" si="0"/>
        <v>401</v>
      </c>
      <c r="L23" s="13">
        <v>600</v>
      </c>
      <c r="M23" s="16">
        <f t="shared" si="1"/>
        <v>66.833333333333329</v>
      </c>
      <c r="N23" s="14" t="s">
        <v>4</v>
      </c>
      <c r="O23" s="13">
        <f t="shared" si="2"/>
        <v>62</v>
      </c>
    </row>
    <row r="24" spans="1:15" ht="15" customHeight="1" x14ac:dyDescent="0.3">
      <c r="A24" s="13">
        <v>21</v>
      </c>
      <c r="B24" s="14">
        <v>21125800</v>
      </c>
      <c r="C24" s="14" t="s">
        <v>13</v>
      </c>
      <c r="D24" s="15" t="s">
        <v>24</v>
      </c>
      <c r="E24" s="13">
        <v>86</v>
      </c>
      <c r="F24" s="13">
        <v>87</v>
      </c>
      <c r="G24" s="13">
        <v>97</v>
      </c>
      <c r="H24" s="13">
        <v>90</v>
      </c>
      <c r="I24" s="13">
        <v>87</v>
      </c>
      <c r="J24" s="13">
        <v>84</v>
      </c>
      <c r="K24" s="13">
        <f t="shared" si="0"/>
        <v>531</v>
      </c>
      <c r="L24" s="13">
        <v>600</v>
      </c>
      <c r="M24" s="16">
        <f t="shared" si="1"/>
        <v>88.5</v>
      </c>
      <c r="N24" s="14" t="s">
        <v>4</v>
      </c>
      <c r="O24" s="13">
        <f t="shared" si="2"/>
        <v>13</v>
      </c>
    </row>
    <row r="25" spans="1:15" s="1" customFormat="1" ht="15" customHeight="1" x14ac:dyDescent="0.3">
      <c r="A25" s="13">
        <v>22</v>
      </c>
      <c r="B25" s="14">
        <v>21125801</v>
      </c>
      <c r="C25" s="14" t="s">
        <v>13</v>
      </c>
      <c r="D25" s="15" t="s">
        <v>25</v>
      </c>
      <c r="E25" s="13">
        <v>78</v>
      </c>
      <c r="F25" s="13">
        <v>94</v>
      </c>
      <c r="G25" s="13">
        <v>95</v>
      </c>
      <c r="H25" s="13">
        <v>88</v>
      </c>
      <c r="I25" s="13">
        <v>88</v>
      </c>
      <c r="J25" s="13">
        <v>78</v>
      </c>
      <c r="K25" s="13">
        <f t="shared" si="0"/>
        <v>521</v>
      </c>
      <c r="L25" s="13">
        <v>600</v>
      </c>
      <c r="M25" s="16">
        <f t="shared" si="1"/>
        <v>86.833333333333329</v>
      </c>
      <c r="N25" s="14" t="s">
        <v>4</v>
      </c>
      <c r="O25" s="13">
        <f t="shared" si="2"/>
        <v>15</v>
      </c>
    </row>
    <row r="26" spans="1:15" ht="15" customHeight="1" x14ac:dyDescent="0.3">
      <c r="A26" s="13">
        <v>23</v>
      </c>
      <c r="B26" s="14">
        <v>21125802</v>
      </c>
      <c r="C26" s="14" t="s">
        <v>13</v>
      </c>
      <c r="D26" s="15" t="s">
        <v>26</v>
      </c>
      <c r="E26" s="13">
        <v>59</v>
      </c>
      <c r="F26" s="13">
        <v>82</v>
      </c>
      <c r="G26" s="13">
        <v>81</v>
      </c>
      <c r="H26" s="13">
        <v>62</v>
      </c>
      <c r="I26" s="13">
        <v>86</v>
      </c>
      <c r="J26" s="13">
        <v>68</v>
      </c>
      <c r="K26" s="13">
        <f t="shared" si="0"/>
        <v>438</v>
      </c>
      <c r="L26" s="13">
        <v>600</v>
      </c>
      <c r="M26" s="16">
        <f t="shared" si="1"/>
        <v>73</v>
      </c>
      <c r="N26" s="14" t="s">
        <v>4</v>
      </c>
      <c r="O26" s="13">
        <f t="shared" si="2"/>
        <v>50</v>
      </c>
    </row>
    <row r="27" spans="1:15" s="1" customFormat="1" ht="15" customHeight="1" x14ac:dyDescent="0.3">
      <c r="A27" s="13">
        <v>24</v>
      </c>
      <c r="B27" s="14">
        <v>21125803</v>
      </c>
      <c r="C27" s="14" t="s">
        <v>13</v>
      </c>
      <c r="D27" s="15" t="s">
        <v>27</v>
      </c>
      <c r="E27" s="13">
        <v>83</v>
      </c>
      <c r="F27" s="13">
        <v>87</v>
      </c>
      <c r="G27" s="13">
        <v>88</v>
      </c>
      <c r="H27" s="13">
        <v>82</v>
      </c>
      <c r="I27" s="13">
        <v>93</v>
      </c>
      <c r="J27" s="13">
        <v>83</v>
      </c>
      <c r="K27" s="13">
        <f t="shared" si="0"/>
        <v>516</v>
      </c>
      <c r="L27" s="13">
        <v>600</v>
      </c>
      <c r="M27" s="16">
        <f t="shared" si="1"/>
        <v>86</v>
      </c>
      <c r="N27" s="14" t="s">
        <v>4</v>
      </c>
      <c r="O27" s="13">
        <f t="shared" si="2"/>
        <v>20</v>
      </c>
    </row>
    <row r="28" spans="1:15" ht="15" customHeight="1" x14ac:dyDescent="0.3">
      <c r="A28" s="13">
        <v>25</v>
      </c>
      <c r="B28" s="14">
        <v>21125804</v>
      </c>
      <c r="C28" s="14" t="s">
        <v>13</v>
      </c>
      <c r="D28" s="15" t="s">
        <v>28</v>
      </c>
      <c r="E28" s="13">
        <v>74</v>
      </c>
      <c r="F28" s="13">
        <v>83</v>
      </c>
      <c r="G28" s="13">
        <v>75</v>
      </c>
      <c r="H28" s="13">
        <v>61</v>
      </c>
      <c r="I28" s="13">
        <v>82</v>
      </c>
      <c r="J28" s="13">
        <v>71</v>
      </c>
      <c r="K28" s="13">
        <f t="shared" si="0"/>
        <v>446</v>
      </c>
      <c r="L28" s="13">
        <v>600</v>
      </c>
      <c r="M28" s="16">
        <f t="shared" si="1"/>
        <v>74.333333333333329</v>
      </c>
      <c r="N28" s="14" t="s">
        <v>4</v>
      </c>
      <c r="O28" s="13">
        <f t="shared" si="2"/>
        <v>48</v>
      </c>
    </row>
    <row r="29" spans="1:15" s="1" customFormat="1" ht="15" customHeight="1" x14ac:dyDescent="0.3">
      <c r="A29" s="13">
        <v>26</v>
      </c>
      <c r="B29" s="14">
        <v>21125805</v>
      </c>
      <c r="C29" s="14" t="s">
        <v>13</v>
      </c>
      <c r="D29" s="15" t="s">
        <v>29</v>
      </c>
      <c r="E29" s="13">
        <v>50</v>
      </c>
      <c r="F29" s="13">
        <v>60</v>
      </c>
      <c r="G29" s="13">
        <v>37</v>
      </c>
      <c r="H29" s="13">
        <v>41</v>
      </c>
      <c r="I29" s="13">
        <v>51</v>
      </c>
      <c r="J29" s="13">
        <v>57</v>
      </c>
      <c r="K29" s="13">
        <f t="shared" si="0"/>
        <v>296</v>
      </c>
      <c r="L29" s="13">
        <v>600</v>
      </c>
      <c r="M29" s="16">
        <f t="shared" si="1"/>
        <v>49.333333333333336</v>
      </c>
      <c r="N29" s="14" t="s">
        <v>4</v>
      </c>
      <c r="O29" s="13">
        <f t="shared" si="2"/>
        <v>80</v>
      </c>
    </row>
    <row r="30" spans="1:15" ht="15" customHeight="1" x14ac:dyDescent="0.3">
      <c r="A30" s="13">
        <v>27</v>
      </c>
      <c r="B30" s="14">
        <v>21125806</v>
      </c>
      <c r="C30" s="14" t="s">
        <v>13</v>
      </c>
      <c r="D30" s="15" t="s">
        <v>30</v>
      </c>
      <c r="E30" s="13">
        <v>75</v>
      </c>
      <c r="F30" s="13">
        <v>83</v>
      </c>
      <c r="G30" s="13">
        <v>88</v>
      </c>
      <c r="H30" s="13">
        <v>74</v>
      </c>
      <c r="I30" s="13">
        <v>74</v>
      </c>
      <c r="J30" s="13">
        <v>75</v>
      </c>
      <c r="K30" s="13">
        <f t="shared" si="0"/>
        <v>469</v>
      </c>
      <c r="L30" s="13">
        <v>600</v>
      </c>
      <c r="M30" s="16">
        <f t="shared" si="1"/>
        <v>78.166666666666657</v>
      </c>
      <c r="N30" s="14" t="s">
        <v>4</v>
      </c>
      <c r="O30" s="13">
        <f t="shared" si="2"/>
        <v>40</v>
      </c>
    </row>
    <row r="31" spans="1:15" s="1" customFormat="1" ht="15" customHeight="1" x14ac:dyDescent="0.3">
      <c r="A31" s="13">
        <v>28</v>
      </c>
      <c r="B31" s="14">
        <v>21125807</v>
      </c>
      <c r="C31" s="14" t="s">
        <v>13</v>
      </c>
      <c r="D31" s="15" t="s">
        <v>31</v>
      </c>
      <c r="E31" s="13">
        <v>85</v>
      </c>
      <c r="F31" s="13">
        <v>87</v>
      </c>
      <c r="G31" s="13">
        <v>73</v>
      </c>
      <c r="H31" s="13">
        <v>70</v>
      </c>
      <c r="I31" s="13">
        <v>92</v>
      </c>
      <c r="J31" s="13">
        <v>81</v>
      </c>
      <c r="K31" s="13">
        <f t="shared" si="0"/>
        <v>488</v>
      </c>
      <c r="L31" s="13">
        <v>600</v>
      </c>
      <c r="M31" s="16">
        <f t="shared" si="1"/>
        <v>81.333333333333329</v>
      </c>
      <c r="N31" s="14" t="s">
        <v>4</v>
      </c>
      <c r="O31" s="13">
        <f t="shared" si="2"/>
        <v>30</v>
      </c>
    </row>
    <row r="32" spans="1:15" ht="15" customHeight="1" x14ac:dyDescent="0.3">
      <c r="A32" s="13">
        <v>29</v>
      </c>
      <c r="B32" s="14">
        <v>21125808</v>
      </c>
      <c r="C32" s="14" t="s">
        <v>13</v>
      </c>
      <c r="D32" s="15" t="s">
        <v>32</v>
      </c>
      <c r="E32" s="13">
        <v>72</v>
      </c>
      <c r="F32" s="13">
        <v>92</v>
      </c>
      <c r="G32" s="13">
        <v>97</v>
      </c>
      <c r="H32" s="13">
        <v>95</v>
      </c>
      <c r="I32" s="13">
        <v>94</v>
      </c>
      <c r="J32" s="13">
        <v>83</v>
      </c>
      <c r="K32" s="13">
        <f t="shared" si="0"/>
        <v>533</v>
      </c>
      <c r="L32" s="13">
        <v>600</v>
      </c>
      <c r="M32" s="16">
        <f t="shared" si="1"/>
        <v>88.833333333333329</v>
      </c>
      <c r="N32" s="14" t="s">
        <v>4</v>
      </c>
      <c r="O32" s="13">
        <f t="shared" si="2"/>
        <v>12</v>
      </c>
    </row>
    <row r="33" spans="1:15" s="1" customFormat="1" ht="15" customHeight="1" x14ac:dyDescent="0.3">
      <c r="A33" s="13">
        <v>30</v>
      </c>
      <c r="B33" s="14">
        <v>21125809</v>
      </c>
      <c r="C33" s="14" t="s">
        <v>13</v>
      </c>
      <c r="D33" s="15" t="s">
        <v>33</v>
      </c>
      <c r="E33" s="13">
        <v>77</v>
      </c>
      <c r="F33" s="13">
        <v>90</v>
      </c>
      <c r="G33" s="13">
        <v>96</v>
      </c>
      <c r="H33" s="13">
        <v>95</v>
      </c>
      <c r="I33" s="13">
        <v>94</v>
      </c>
      <c r="J33" s="13">
        <v>86</v>
      </c>
      <c r="K33" s="13">
        <f t="shared" si="0"/>
        <v>538</v>
      </c>
      <c r="L33" s="13">
        <v>600</v>
      </c>
      <c r="M33" s="16">
        <f t="shared" si="1"/>
        <v>89.666666666666657</v>
      </c>
      <c r="N33" s="14" t="s">
        <v>4</v>
      </c>
      <c r="O33" s="13">
        <f t="shared" si="2"/>
        <v>9</v>
      </c>
    </row>
    <row r="34" spans="1:15" ht="15" customHeight="1" x14ac:dyDescent="0.3">
      <c r="A34" s="13">
        <v>31</v>
      </c>
      <c r="B34" s="14">
        <v>21125810</v>
      </c>
      <c r="C34" s="14" t="s">
        <v>13</v>
      </c>
      <c r="D34" s="15" t="s">
        <v>34</v>
      </c>
      <c r="E34" s="13">
        <v>85</v>
      </c>
      <c r="F34" s="13">
        <v>95</v>
      </c>
      <c r="G34" s="13">
        <v>100</v>
      </c>
      <c r="H34" s="13">
        <v>95</v>
      </c>
      <c r="I34" s="13">
        <v>94</v>
      </c>
      <c r="J34" s="13">
        <v>78</v>
      </c>
      <c r="K34" s="13">
        <f t="shared" si="0"/>
        <v>547</v>
      </c>
      <c r="L34" s="13">
        <v>600</v>
      </c>
      <c r="M34" s="16">
        <f t="shared" si="1"/>
        <v>91.166666666666657</v>
      </c>
      <c r="N34" s="14" t="s">
        <v>4</v>
      </c>
      <c r="O34" s="13">
        <f t="shared" si="2"/>
        <v>5</v>
      </c>
    </row>
    <row r="35" spans="1:15" s="1" customFormat="1" ht="15" customHeight="1" x14ac:dyDescent="0.3">
      <c r="A35" s="13">
        <v>32</v>
      </c>
      <c r="B35" s="14">
        <v>21125811</v>
      </c>
      <c r="C35" s="14" t="s">
        <v>13</v>
      </c>
      <c r="D35" s="15" t="s">
        <v>35</v>
      </c>
      <c r="E35" s="13">
        <v>48</v>
      </c>
      <c r="F35" s="13">
        <v>71</v>
      </c>
      <c r="G35" s="13">
        <v>71</v>
      </c>
      <c r="H35" s="13">
        <v>57</v>
      </c>
      <c r="I35" s="13">
        <v>79</v>
      </c>
      <c r="J35" s="13">
        <v>80</v>
      </c>
      <c r="K35" s="13">
        <f t="shared" si="0"/>
        <v>406</v>
      </c>
      <c r="L35" s="13">
        <v>600</v>
      </c>
      <c r="M35" s="16">
        <f t="shared" si="1"/>
        <v>67.666666666666657</v>
      </c>
      <c r="N35" s="14" t="s">
        <v>4</v>
      </c>
      <c r="O35" s="13">
        <f t="shared" si="2"/>
        <v>57</v>
      </c>
    </row>
    <row r="36" spans="1:15" ht="15" customHeight="1" x14ac:dyDescent="0.3">
      <c r="A36" s="13">
        <v>33</v>
      </c>
      <c r="B36" s="14">
        <v>21125812</v>
      </c>
      <c r="C36" s="14" t="s">
        <v>2</v>
      </c>
      <c r="D36" s="15" t="s">
        <v>36</v>
      </c>
      <c r="E36" s="13">
        <v>74</v>
      </c>
      <c r="F36" s="13">
        <v>93</v>
      </c>
      <c r="G36" s="13">
        <v>91</v>
      </c>
      <c r="H36" s="13">
        <v>82</v>
      </c>
      <c r="I36" s="13">
        <v>84</v>
      </c>
      <c r="J36" s="13">
        <v>75</v>
      </c>
      <c r="K36" s="13">
        <f t="shared" ref="K36:K67" si="3">SUM(E36:J36)</f>
        <v>499</v>
      </c>
      <c r="L36" s="13">
        <v>600</v>
      </c>
      <c r="M36" s="16">
        <f t="shared" ref="M36:M67" si="4">K36/L36*100</f>
        <v>83.166666666666671</v>
      </c>
      <c r="N36" s="14" t="s">
        <v>4</v>
      </c>
      <c r="O36" s="13">
        <f t="shared" ref="O36:O67" si="5">RANK(M36,$M$4:$M$86)</f>
        <v>27</v>
      </c>
    </row>
    <row r="37" spans="1:15" s="1" customFormat="1" ht="15" customHeight="1" x14ac:dyDescent="0.3">
      <c r="A37" s="13">
        <v>34</v>
      </c>
      <c r="B37" s="14">
        <v>21125813</v>
      </c>
      <c r="C37" s="14" t="s">
        <v>2</v>
      </c>
      <c r="D37" s="15" t="s">
        <v>37</v>
      </c>
      <c r="E37" s="13">
        <v>84</v>
      </c>
      <c r="F37" s="13">
        <v>87</v>
      </c>
      <c r="G37" s="13">
        <v>95</v>
      </c>
      <c r="H37" s="13">
        <v>89</v>
      </c>
      <c r="I37" s="13">
        <v>87</v>
      </c>
      <c r="J37" s="13">
        <v>94</v>
      </c>
      <c r="K37" s="13">
        <f t="shared" si="3"/>
        <v>536</v>
      </c>
      <c r="L37" s="13">
        <v>600</v>
      </c>
      <c r="M37" s="16">
        <f t="shared" si="4"/>
        <v>89.333333333333329</v>
      </c>
      <c r="N37" s="14" t="s">
        <v>4</v>
      </c>
      <c r="O37" s="13">
        <f t="shared" si="5"/>
        <v>11</v>
      </c>
    </row>
    <row r="38" spans="1:15" ht="15" customHeight="1" x14ac:dyDescent="0.35">
      <c r="A38" s="13">
        <v>35</v>
      </c>
      <c r="B38" s="14">
        <v>21125814</v>
      </c>
      <c r="C38" s="14" t="s">
        <v>2</v>
      </c>
      <c r="D38" s="15" t="s">
        <v>38</v>
      </c>
      <c r="E38" s="13">
        <v>92</v>
      </c>
      <c r="F38" s="13">
        <v>94</v>
      </c>
      <c r="G38" s="13">
        <v>91</v>
      </c>
      <c r="H38" s="13">
        <v>95</v>
      </c>
      <c r="I38" s="13">
        <v>91</v>
      </c>
      <c r="J38" s="13">
        <v>93</v>
      </c>
      <c r="K38" s="13">
        <f t="shared" si="3"/>
        <v>556</v>
      </c>
      <c r="L38" s="13">
        <v>600</v>
      </c>
      <c r="M38" s="16">
        <f t="shared" si="4"/>
        <v>92.666666666666657</v>
      </c>
      <c r="N38" s="14" t="s">
        <v>4</v>
      </c>
      <c r="O38" s="17">
        <f t="shared" si="5"/>
        <v>2</v>
      </c>
    </row>
    <row r="39" spans="1:15" s="1" customFormat="1" ht="15" customHeight="1" x14ac:dyDescent="0.3">
      <c r="A39" s="13">
        <v>36</v>
      </c>
      <c r="B39" s="14">
        <v>21125815</v>
      </c>
      <c r="C39" s="14" t="s">
        <v>2</v>
      </c>
      <c r="D39" s="15" t="s">
        <v>39</v>
      </c>
      <c r="E39" s="13">
        <v>69</v>
      </c>
      <c r="F39" s="13">
        <v>65</v>
      </c>
      <c r="G39" s="13">
        <v>67</v>
      </c>
      <c r="H39" s="13">
        <v>54</v>
      </c>
      <c r="I39" s="13">
        <v>67</v>
      </c>
      <c r="J39" s="13">
        <v>72</v>
      </c>
      <c r="K39" s="13">
        <f t="shared" si="3"/>
        <v>394</v>
      </c>
      <c r="L39" s="13">
        <v>600</v>
      </c>
      <c r="M39" s="16">
        <f t="shared" si="4"/>
        <v>65.666666666666657</v>
      </c>
      <c r="N39" s="14" t="s">
        <v>4</v>
      </c>
      <c r="O39" s="13">
        <f t="shared" si="5"/>
        <v>64</v>
      </c>
    </row>
    <row r="40" spans="1:15" ht="15" customHeight="1" x14ac:dyDescent="0.3">
      <c r="A40" s="13">
        <v>37</v>
      </c>
      <c r="B40" s="14">
        <v>21125816</v>
      </c>
      <c r="C40" s="14" t="s">
        <v>13</v>
      </c>
      <c r="D40" s="15" t="s">
        <v>40</v>
      </c>
      <c r="E40" s="13">
        <v>80</v>
      </c>
      <c r="F40" s="13">
        <v>90</v>
      </c>
      <c r="G40" s="13">
        <v>97</v>
      </c>
      <c r="H40" s="13">
        <v>95</v>
      </c>
      <c r="I40" s="13">
        <v>98</v>
      </c>
      <c r="J40" s="13">
        <v>86</v>
      </c>
      <c r="K40" s="13">
        <f t="shared" si="3"/>
        <v>546</v>
      </c>
      <c r="L40" s="13">
        <v>600</v>
      </c>
      <c r="M40" s="16">
        <f t="shared" si="4"/>
        <v>91</v>
      </c>
      <c r="N40" s="14" t="s">
        <v>4</v>
      </c>
      <c r="O40" s="13">
        <f t="shared" si="5"/>
        <v>6</v>
      </c>
    </row>
    <row r="41" spans="1:15" s="1" customFormat="1" ht="15" customHeight="1" x14ac:dyDescent="0.3">
      <c r="A41" s="13">
        <v>38</v>
      </c>
      <c r="B41" s="14">
        <v>21125817</v>
      </c>
      <c r="C41" s="14" t="s">
        <v>13</v>
      </c>
      <c r="D41" s="15" t="s">
        <v>41</v>
      </c>
      <c r="E41" s="13">
        <v>48</v>
      </c>
      <c r="F41" s="13">
        <v>34</v>
      </c>
      <c r="G41" s="13">
        <v>33</v>
      </c>
      <c r="H41" s="13">
        <v>38</v>
      </c>
      <c r="I41" s="13">
        <v>43</v>
      </c>
      <c r="J41" s="13">
        <v>68</v>
      </c>
      <c r="K41" s="13">
        <f t="shared" si="3"/>
        <v>264</v>
      </c>
      <c r="L41" s="13">
        <v>600</v>
      </c>
      <c r="M41" s="16">
        <f t="shared" si="4"/>
        <v>44</v>
      </c>
      <c r="N41" s="14" t="s">
        <v>4</v>
      </c>
      <c r="O41" s="13">
        <f t="shared" si="5"/>
        <v>82</v>
      </c>
    </row>
    <row r="42" spans="1:15" ht="15" customHeight="1" x14ac:dyDescent="0.3">
      <c r="A42" s="13">
        <v>39</v>
      </c>
      <c r="B42" s="14">
        <v>21125818</v>
      </c>
      <c r="C42" s="14" t="s">
        <v>13</v>
      </c>
      <c r="D42" s="15" t="s">
        <v>42</v>
      </c>
      <c r="E42" s="13">
        <v>58</v>
      </c>
      <c r="F42" s="13">
        <v>58</v>
      </c>
      <c r="G42" s="13">
        <v>39</v>
      </c>
      <c r="H42" s="13">
        <v>39</v>
      </c>
      <c r="I42" s="13">
        <v>52</v>
      </c>
      <c r="J42" s="13">
        <v>72</v>
      </c>
      <c r="K42" s="13">
        <f t="shared" si="3"/>
        <v>318</v>
      </c>
      <c r="L42" s="13">
        <v>600</v>
      </c>
      <c r="M42" s="16">
        <f t="shared" si="4"/>
        <v>53</v>
      </c>
      <c r="N42" s="14" t="s">
        <v>4</v>
      </c>
      <c r="O42" s="13">
        <f t="shared" si="5"/>
        <v>79</v>
      </c>
    </row>
    <row r="43" spans="1:15" s="1" customFormat="1" ht="15" customHeight="1" x14ac:dyDescent="0.3">
      <c r="A43" s="13">
        <v>40</v>
      </c>
      <c r="B43" s="14">
        <v>21125819</v>
      </c>
      <c r="C43" s="14" t="s">
        <v>13</v>
      </c>
      <c r="D43" s="15" t="s">
        <v>43</v>
      </c>
      <c r="E43" s="13">
        <v>58</v>
      </c>
      <c r="F43" s="13">
        <v>65</v>
      </c>
      <c r="G43" s="13">
        <v>42</v>
      </c>
      <c r="H43" s="13">
        <v>37</v>
      </c>
      <c r="I43" s="13">
        <v>74</v>
      </c>
      <c r="J43" s="13">
        <v>66</v>
      </c>
      <c r="K43" s="13">
        <f t="shared" si="3"/>
        <v>342</v>
      </c>
      <c r="L43" s="13">
        <v>600</v>
      </c>
      <c r="M43" s="16">
        <f t="shared" si="4"/>
        <v>56.999999999999993</v>
      </c>
      <c r="N43" s="14" t="s">
        <v>4</v>
      </c>
      <c r="O43" s="13">
        <f t="shared" si="5"/>
        <v>76</v>
      </c>
    </row>
    <row r="44" spans="1:15" ht="15" customHeight="1" x14ac:dyDescent="0.3">
      <c r="A44" s="13">
        <v>41</v>
      </c>
      <c r="B44" s="14">
        <v>21125820</v>
      </c>
      <c r="C44" s="14" t="s">
        <v>2</v>
      </c>
      <c r="D44" s="15" t="s">
        <v>44</v>
      </c>
      <c r="E44" s="13">
        <v>69</v>
      </c>
      <c r="F44" s="13">
        <v>85</v>
      </c>
      <c r="G44" s="13">
        <v>51</v>
      </c>
      <c r="H44" s="13">
        <v>70</v>
      </c>
      <c r="I44" s="13">
        <v>76</v>
      </c>
      <c r="J44" s="13">
        <v>73</v>
      </c>
      <c r="K44" s="13">
        <f t="shared" si="3"/>
        <v>424</v>
      </c>
      <c r="L44" s="13">
        <v>600</v>
      </c>
      <c r="M44" s="16">
        <f t="shared" si="4"/>
        <v>70.666666666666671</v>
      </c>
      <c r="N44" s="14" t="s">
        <v>4</v>
      </c>
      <c r="O44" s="13">
        <f t="shared" si="5"/>
        <v>52</v>
      </c>
    </row>
    <row r="45" spans="1:15" s="1" customFormat="1" ht="15" customHeight="1" x14ac:dyDescent="0.3">
      <c r="A45" s="13">
        <v>42</v>
      </c>
      <c r="B45" s="14">
        <v>21125821</v>
      </c>
      <c r="C45" s="14" t="s">
        <v>2</v>
      </c>
      <c r="D45" s="15" t="s">
        <v>45</v>
      </c>
      <c r="E45" s="13">
        <v>72</v>
      </c>
      <c r="F45" s="13">
        <v>79</v>
      </c>
      <c r="G45" s="13">
        <v>88</v>
      </c>
      <c r="H45" s="13">
        <v>87</v>
      </c>
      <c r="I45" s="13">
        <v>82</v>
      </c>
      <c r="J45" s="13">
        <v>74</v>
      </c>
      <c r="K45" s="13">
        <f t="shared" si="3"/>
        <v>482</v>
      </c>
      <c r="L45" s="13">
        <v>600</v>
      </c>
      <c r="M45" s="16">
        <f t="shared" si="4"/>
        <v>80.333333333333329</v>
      </c>
      <c r="N45" s="14" t="s">
        <v>4</v>
      </c>
      <c r="O45" s="13">
        <f t="shared" si="5"/>
        <v>34</v>
      </c>
    </row>
    <row r="46" spans="1:15" ht="15" customHeight="1" x14ac:dyDescent="0.3">
      <c r="A46" s="13">
        <v>43</v>
      </c>
      <c r="B46" s="14">
        <v>21125822</v>
      </c>
      <c r="C46" s="14" t="s">
        <v>2</v>
      </c>
      <c r="D46" s="15" t="s">
        <v>46</v>
      </c>
      <c r="E46" s="13">
        <v>78</v>
      </c>
      <c r="F46" s="13">
        <v>90</v>
      </c>
      <c r="G46" s="13">
        <v>87</v>
      </c>
      <c r="H46" s="13">
        <v>82</v>
      </c>
      <c r="I46" s="13">
        <v>91</v>
      </c>
      <c r="J46" s="13">
        <v>71</v>
      </c>
      <c r="K46" s="13">
        <f t="shared" si="3"/>
        <v>499</v>
      </c>
      <c r="L46" s="13">
        <v>600</v>
      </c>
      <c r="M46" s="16">
        <f t="shared" si="4"/>
        <v>83.166666666666671</v>
      </c>
      <c r="N46" s="14" t="s">
        <v>4</v>
      </c>
      <c r="O46" s="13">
        <f t="shared" si="5"/>
        <v>27</v>
      </c>
    </row>
    <row r="47" spans="1:15" s="1" customFormat="1" ht="15" customHeight="1" x14ac:dyDescent="0.3">
      <c r="A47" s="13">
        <v>44</v>
      </c>
      <c r="B47" s="14">
        <v>21125823</v>
      </c>
      <c r="C47" s="14" t="s">
        <v>2</v>
      </c>
      <c r="D47" s="15" t="s">
        <v>47</v>
      </c>
      <c r="E47" s="13">
        <v>88</v>
      </c>
      <c r="F47" s="13">
        <v>90</v>
      </c>
      <c r="G47" s="13">
        <v>93</v>
      </c>
      <c r="H47" s="13">
        <v>95</v>
      </c>
      <c r="I47" s="13">
        <v>91</v>
      </c>
      <c r="J47" s="13">
        <v>92</v>
      </c>
      <c r="K47" s="13">
        <f t="shared" si="3"/>
        <v>549</v>
      </c>
      <c r="L47" s="13">
        <v>600</v>
      </c>
      <c r="M47" s="16">
        <f t="shared" si="4"/>
        <v>91.5</v>
      </c>
      <c r="N47" s="14" t="s">
        <v>4</v>
      </c>
      <c r="O47" s="13">
        <f t="shared" si="5"/>
        <v>4</v>
      </c>
    </row>
    <row r="48" spans="1:15" ht="15" customHeight="1" x14ac:dyDescent="0.3">
      <c r="A48" s="13">
        <v>45</v>
      </c>
      <c r="B48" s="14">
        <v>21125824</v>
      </c>
      <c r="C48" s="14" t="s">
        <v>2</v>
      </c>
      <c r="D48" s="15" t="s">
        <v>48</v>
      </c>
      <c r="E48" s="13">
        <v>67</v>
      </c>
      <c r="F48" s="13">
        <v>78</v>
      </c>
      <c r="G48" s="13">
        <v>50</v>
      </c>
      <c r="H48" s="13">
        <v>48</v>
      </c>
      <c r="I48" s="13">
        <v>67</v>
      </c>
      <c r="J48" s="13">
        <v>71</v>
      </c>
      <c r="K48" s="13">
        <f t="shared" si="3"/>
        <v>381</v>
      </c>
      <c r="L48" s="13">
        <v>600</v>
      </c>
      <c r="M48" s="16">
        <f t="shared" si="4"/>
        <v>63.5</v>
      </c>
      <c r="N48" s="14" t="s">
        <v>4</v>
      </c>
      <c r="O48" s="13">
        <f t="shared" si="5"/>
        <v>67</v>
      </c>
    </row>
    <row r="49" spans="1:15" s="1" customFormat="1" ht="15" customHeight="1" x14ac:dyDescent="0.3">
      <c r="A49" s="13">
        <v>46</v>
      </c>
      <c r="B49" s="14">
        <v>21125825</v>
      </c>
      <c r="C49" s="14" t="s">
        <v>2</v>
      </c>
      <c r="D49" s="15" t="s">
        <v>36</v>
      </c>
      <c r="E49" s="13">
        <v>47</v>
      </c>
      <c r="F49" s="13">
        <v>79</v>
      </c>
      <c r="G49" s="13">
        <v>52</v>
      </c>
      <c r="H49" s="13">
        <v>45</v>
      </c>
      <c r="I49" s="13">
        <v>67</v>
      </c>
      <c r="J49" s="13">
        <v>67</v>
      </c>
      <c r="K49" s="13">
        <f t="shared" si="3"/>
        <v>357</v>
      </c>
      <c r="L49" s="13">
        <v>600</v>
      </c>
      <c r="M49" s="16">
        <f t="shared" si="4"/>
        <v>59.5</v>
      </c>
      <c r="N49" s="14" t="s">
        <v>4</v>
      </c>
      <c r="O49" s="13">
        <f t="shared" si="5"/>
        <v>73</v>
      </c>
    </row>
    <row r="50" spans="1:15" ht="15" customHeight="1" x14ac:dyDescent="0.35">
      <c r="A50" s="13">
        <v>47</v>
      </c>
      <c r="B50" s="14">
        <v>21125826</v>
      </c>
      <c r="C50" s="14" t="s">
        <v>2</v>
      </c>
      <c r="D50" s="15" t="s">
        <v>49</v>
      </c>
      <c r="E50" s="13">
        <v>44</v>
      </c>
      <c r="F50" s="13">
        <v>49</v>
      </c>
      <c r="G50" s="17">
        <v>25</v>
      </c>
      <c r="H50" s="17">
        <v>22</v>
      </c>
      <c r="I50" s="13">
        <v>49</v>
      </c>
      <c r="J50" s="13">
        <v>57</v>
      </c>
      <c r="K50" s="13">
        <f t="shared" si="3"/>
        <v>246</v>
      </c>
      <c r="L50" s="13">
        <v>600</v>
      </c>
      <c r="M50" s="16">
        <f t="shared" si="4"/>
        <v>41</v>
      </c>
      <c r="N50" s="17" t="s">
        <v>1</v>
      </c>
      <c r="O50" s="13">
        <f t="shared" si="5"/>
        <v>83</v>
      </c>
    </row>
    <row r="51" spans="1:15" s="1" customFormat="1" ht="15" customHeight="1" x14ac:dyDescent="0.3">
      <c r="A51" s="13">
        <v>48</v>
      </c>
      <c r="B51" s="14">
        <v>21125827</v>
      </c>
      <c r="C51" s="14" t="s">
        <v>2</v>
      </c>
      <c r="D51" s="15" t="s">
        <v>50</v>
      </c>
      <c r="E51" s="13">
        <v>74</v>
      </c>
      <c r="F51" s="13">
        <v>87</v>
      </c>
      <c r="G51" s="13">
        <v>34</v>
      </c>
      <c r="H51" s="13">
        <v>58</v>
      </c>
      <c r="I51" s="13">
        <v>72</v>
      </c>
      <c r="J51" s="13">
        <v>66</v>
      </c>
      <c r="K51" s="13">
        <f t="shared" si="3"/>
        <v>391</v>
      </c>
      <c r="L51" s="13">
        <v>600</v>
      </c>
      <c r="M51" s="16">
        <f t="shared" si="4"/>
        <v>65.166666666666657</v>
      </c>
      <c r="N51" s="14" t="s">
        <v>4</v>
      </c>
      <c r="O51" s="13">
        <f t="shared" si="5"/>
        <v>65</v>
      </c>
    </row>
    <row r="52" spans="1:15" ht="15" customHeight="1" x14ac:dyDescent="0.3">
      <c r="A52" s="13">
        <v>49</v>
      </c>
      <c r="B52" s="14">
        <v>21125828</v>
      </c>
      <c r="C52" s="14" t="s">
        <v>2</v>
      </c>
      <c r="D52" s="15" t="s">
        <v>51</v>
      </c>
      <c r="E52" s="13">
        <v>73</v>
      </c>
      <c r="F52" s="13">
        <v>84</v>
      </c>
      <c r="G52" s="13">
        <v>94</v>
      </c>
      <c r="H52" s="13">
        <v>77</v>
      </c>
      <c r="I52" s="13">
        <v>89</v>
      </c>
      <c r="J52" s="13">
        <v>65</v>
      </c>
      <c r="K52" s="13">
        <f t="shared" si="3"/>
        <v>482</v>
      </c>
      <c r="L52" s="13">
        <v>600</v>
      </c>
      <c r="M52" s="16">
        <f t="shared" si="4"/>
        <v>80.333333333333329</v>
      </c>
      <c r="N52" s="14" t="s">
        <v>4</v>
      </c>
      <c r="O52" s="13">
        <f t="shared" si="5"/>
        <v>34</v>
      </c>
    </row>
    <row r="53" spans="1:15" s="1" customFormat="1" ht="15" customHeight="1" x14ac:dyDescent="0.3">
      <c r="A53" s="13">
        <v>50</v>
      </c>
      <c r="B53" s="14">
        <v>21125829</v>
      </c>
      <c r="C53" s="14" t="s">
        <v>2</v>
      </c>
      <c r="D53" s="15" t="s">
        <v>52</v>
      </c>
      <c r="E53" s="13">
        <v>45</v>
      </c>
      <c r="F53" s="13">
        <v>88</v>
      </c>
      <c r="G53" s="13">
        <v>60</v>
      </c>
      <c r="H53" s="13">
        <v>45</v>
      </c>
      <c r="I53" s="13">
        <v>72</v>
      </c>
      <c r="J53" s="13">
        <v>59</v>
      </c>
      <c r="K53" s="13">
        <f t="shared" si="3"/>
        <v>369</v>
      </c>
      <c r="L53" s="13">
        <v>600</v>
      </c>
      <c r="M53" s="16">
        <f t="shared" si="4"/>
        <v>61.5</v>
      </c>
      <c r="N53" s="14" t="s">
        <v>4</v>
      </c>
      <c r="O53" s="13">
        <f t="shared" si="5"/>
        <v>71</v>
      </c>
    </row>
    <row r="54" spans="1:15" ht="15" customHeight="1" x14ac:dyDescent="0.3">
      <c r="A54" s="13">
        <v>51</v>
      </c>
      <c r="B54" s="14">
        <v>21125830</v>
      </c>
      <c r="C54" s="14" t="s">
        <v>2</v>
      </c>
      <c r="D54" s="15" t="s">
        <v>53</v>
      </c>
      <c r="E54" s="13">
        <v>65</v>
      </c>
      <c r="F54" s="13">
        <v>91</v>
      </c>
      <c r="G54" s="13">
        <v>74</v>
      </c>
      <c r="H54" s="13">
        <v>82</v>
      </c>
      <c r="I54" s="13">
        <v>86</v>
      </c>
      <c r="J54" s="13">
        <v>71</v>
      </c>
      <c r="K54" s="13">
        <f t="shared" si="3"/>
        <v>469</v>
      </c>
      <c r="L54" s="13">
        <v>600</v>
      </c>
      <c r="M54" s="16">
        <f t="shared" si="4"/>
        <v>78.166666666666657</v>
      </c>
      <c r="N54" s="14" t="s">
        <v>4</v>
      </c>
      <c r="O54" s="13">
        <f t="shared" si="5"/>
        <v>40</v>
      </c>
    </row>
    <row r="55" spans="1:15" s="1" customFormat="1" ht="15" customHeight="1" x14ac:dyDescent="0.3">
      <c r="A55" s="13">
        <v>52</v>
      </c>
      <c r="B55" s="14">
        <v>21125831</v>
      </c>
      <c r="C55" s="14" t="s">
        <v>2</v>
      </c>
      <c r="D55" s="15" t="s">
        <v>54</v>
      </c>
      <c r="E55" s="13">
        <v>63</v>
      </c>
      <c r="F55" s="13">
        <v>90</v>
      </c>
      <c r="G55" s="13">
        <v>59</v>
      </c>
      <c r="H55" s="13">
        <v>57</v>
      </c>
      <c r="I55" s="13">
        <v>79</v>
      </c>
      <c r="J55" s="13">
        <v>67</v>
      </c>
      <c r="K55" s="13">
        <f t="shared" si="3"/>
        <v>415</v>
      </c>
      <c r="L55" s="13">
        <v>600</v>
      </c>
      <c r="M55" s="16">
        <f t="shared" si="4"/>
        <v>69.166666666666671</v>
      </c>
      <c r="N55" s="14" t="s">
        <v>4</v>
      </c>
      <c r="O55" s="13">
        <f t="shared" si="5"/>
        <v>54</v>
      </c>
    </row>
    <row r="56" spans="1:15" ht="15" customHeight="1" x14ac:dyDescent="0.3">
      <c r="A56" s="13">
        <v>53</v>
      </c>
      <c r="B56" s="14">
        <v>21125832</v>
      </c>
      <c r="C56" s="14" t="s">
        <v>2</v>
      </c>
      <c r="D56" s="15" t="s">
        <v>55</v>
      </c>
      <c r="E56" s="13">
        <v>56</v>
      </c>
      <c r="F56" s="13">
        <v>71</v>
      </c>
      <c r="G56" s="13">
        <v>34</v>
      </c>
      <c r="H56" s="13">
        <v>37</v>
      </c>
      <c r="I56" s="13">
        <v>62</v>
      </c>
      <c r="J56" s="13">
        <v>65</v>
      </c>
      <c r="K56" s="13">
        <f t="shared" si="3"/>
        <v>325</v>
      </c>
      <c r="L56" s="13">
        <v>600</v>
      </c>
      <c r="M56" s="16">
        <f t="shared" si="4"/>
        <v>54.166666666666664</v>
      </c>
      <c r="N56" s="14" t="s">
        <v>4</v>
      </c>
      <c r="O56" s="13">
        <f t="shared" si="5"/>
        <v>78</v>
      </c>
    </row>
    <row r="57" spans="1:15" s="1" customFormat="1" ht="15" customHeight="1" x14ac:dyDescent="0.3">
      <c r="A57" s="13">
        <v>54</v>
      </c>
      <c r="B57" s="14">
        <v>21125833</v>
      </c>
      <c r="C57" s="14" t="s">
        <v>2</v>
      </c>
      <c r="D57" s="15" t="s">
        <v>56</v>
      </c>
      <c r="E57" s="13">
        <v>69</v>
      </c>
      <c r="F57" s="13">
        <v>94</v>
      </c>
      <c r="G57" s="13">
        <v>36</v>
      </c>
      <c r="H57" s="13">
        <v>54</v>
      </c>
      <c r="I57" s="13">
        <v>67</v>
      </c>
      <c r="J57" s="13">
        <v>59</v>
      </c>
      <c r="K57" s="13">
        <f t="shared" si="3"/>
        <v>379</v>
      </c>
      <c r="L57" s="13">
        <v>600</v>
      </c>
      <c r="M57" s="16">
        <f t="shared" si="4"/>
        <v>63.166666666666671</v>
      </c>
      <c r="N57" s="14" t="s">
        <v>4</v>
      </c>
      <c r="O57" s="13">
        <f t="shared" si="5"/>
        <v>68</v>
      </c>
    </row>
    <row r="58" spans="1:15" ht="15" customHeight="1" x14ac:dyDescent="0.3">
      <c r="A58" s="13">
        <v>55</v>
      </c>
      <c r="B58" s="14">
        <v>21125834</v>
      </c>
      <c r="C58" s="14" t="s">
        <v>2</v>
      </c>
      <c r="D58" s="15" t="s">
        <v>57</v>
      </c>
      <c r="E58" s="13">
        <v>68</v>
      </c>
      <c r="F58" s="13">
        <v>94</v>
      </c>
      <c r="G58" s="13">
        <v>50</v>
      </c>
      <c r="H58" s="13">
        <v>54</v>
      </c>
      <c r="I58" s="13">
        <v>77</v>
      </c>
      <c r="J58" s="13">
        <v>61</v>
      </c>
      <c r="K58" s="13">
        <f t="shared" si="3"/>
        <v>404</v>
      </c>
      <c r="L58" s="13">
        <v>600</v>
      </c>
      <c r="M58" s="16">
        <f t="shared" si="4"/>
        <v>67.333333333333329</v>
      </c>
      <c r="N58" s="14" t="s">
        <v>4</v>
      </c>
      <c r="O58" s="13">
        <f t="shared" si="5"/>
        <v>59</v>
      </c>
    </row>
    <row r="59" spans="1:15" s="1" customFormat="1" ht="15" customHeight="1" x14ac:dyDescent="0.3">
      <c r="A59" s="13">
        <v>56</v>
      </c>
      <c r="B59" s="14">
        <v>21125835</v>
      </c>
      <c r="C59" s="14" t="s">
        <v>13</v>
      </c>
      <c r="D59" s="15" t="s">
        <v>58</v>
      </c>
      <c r="E59" s="13">
        <v>65</v>
      </c>
      <c r="F59" s="13">
        <v>87</v>
      </c>
      <c r="G59" s="13">
        <v>68</v>
      </c>
      <c r="H59" s="13">
        <v>59</v>
      </c>
      <c r="I59" s="13">
        <v>64</v>
      </c>
      <c r="J59" s="13">
        <v>65</v>
      </c>
      <c r="K59" s="13">
        <f t="shared" si="3"/>
        <v>408</v>
      </c>
      <c r="L59" s="13">
        <v>600</v>
      </c>
      <c r="M59" s="16">
        <f t="shared" si="4"/>
        <v>68</v>
      </c>
      <c r="N59" s="14" t="s">
        <v>4</v>
      </c>
      <c r="O59" s="13">
        <f t="shared" si="5"/>
        <v>56</v>
      </c>
    </row>
    <row r="60" spans="1:15" ht="15" customHeight="1" x14ac:dyDescent="0.3">
      <c r="A60" s="13">
        <v>57</v>
      </c>
      <c r="B60" s="14">
        <v>21125836</v>
      </c>
      <c r="C60" s="14" t="s">
        <v>13</v>
      </c>
      <c r="D60" s="15" t="s">
        <v>59</v>
      </c>
      <c r="E60" s="13">
        <v>53</v>
      </c>
      <c r="F60" s="13">
        <v>78</v>
      </c>
      <c r="G60" s="13">
        <v>50</v>
      </c>
      <c r="H60" s="13">
        <v>46</v>
      </c>
      <c r="I60" s="13">
        <v>78</v>
      </c>
      <c r="J60" s="13">
        <v>60</v>
      </c>
      <c r="K60" s="13">
        <f t="shared" si="3"/>
        <v>365</v>
      </c>
      <c r="L60" s="13">
        <v>600</v>
      </c>
      <c r="M60" s="16">
        <f t="shared" si="4"/>
        <v>60.833333333333329</v>
      </c>
      <c r="N60" s="14" t="s">
        <v>4</v>
      </c>
      <c r="O60" s="13">
        <f t="shared" si="5"/>
        <v>72</v>
      </c>
    </row>
    <row r="61" spans="1:15" s="1" customFormat="1" ht="15" customHeight="1" x14ac:dyDescent="0.3">
      <c r="A61" s="13">
        <v>58</v>
      </c>
      <c r="B61" s="14">
        <v>21125837</v>
      </c>
      <c r="C61" s="14" t="s">
        <v>13</v>
      </c>
      <c r="D61" s="15" t="s">
        <v>60</v>
      </c>
      <c r="E61" s="13">
        <v>63</v>
      </c>
      <c r="F61" s="13">
        <v>91</v>
      </c>
      <c r="G61" s="13">
        <v>87</v>
      </c>
      <c r="H61" s="13">
        <v>69</v>
      </c>
      <c r="I61" s="13">
        <v>92</v>
      </c>
      <c r="J61" s="13">
        <v>85</v>
      </c>
      <c r="K61" s="13">
        <f t="shared" si="3"/>
        <v>487</v>
      </c>
      <c r="L61" s="13">
        <v>600</v>
      </c>
      <c r="M61" s="16">
        <f t="shared" si="4"/>
        <v>81.166666666666671</v>
      </c>
      <c r="N61" s="14" t="s">
        <v>4</v>
      </c>
      <c r="O61" s="13">
        <f t="shared" si="5"/>
        <v>31</v>
      </c>
    </row>
    <row r="62" spans="1:15" ht="15" customHeight="1" x14ac:dyDescent="0.3">
      <c r="A62" s="13">
        <v>59</v>
      </c>
      <c r="B62" s="14">
        <v>21125838</v>
      </c>
      <c r="C62" s="14" t="s">
        <v>13</v>
      </c>
      <c r="D62" s="15" t="s">
        <v>61</v>
      </c>
      <c r="E62" s="13">
        <v>55</v>
      </c>
      <c r="F62" s="13">
        <v>72</v>
      </c>
      <c r="G62" s="13">
        <v>52</v>
      </c>
      <c r="H62" s="13">
        <v>58</v>
      </c>
      <c r="I62" s="13">
        <v>78</v>
      </c>
      <c r="J62" s="13">
        <v>73</v>
      </c>
      <c r="K62" s="13">
        <f t="shared" si="3"/>
        <v>388</v>
      </c>
      <c r="L62" s="13">
        <v>600</v>
      </c>
      <c r="M62" s="16">
        <f t="shared" si="4"/>
        <v>64.666666666666657</v>
      </c>
      <c r="N62" s="14" t="s">
        <v>4</v>
      </c>
      <c r="O62" s="13">
        <f t="shared" si="5"/>
        <v>66</v>
      </c>
    </row>
    <row r="63" spans="1:15" s="1" customFormat="1" ht="15" customHeight="1" x14ac:dyDescent="0.3">
      <c r="A63" s="13">
        <v>60</v>
      </c>
      <c r="B63" s="14">
        <v>21125839</v>
      </c>
      <c r="C63" s="14" t="s">
        <v>13</v>
      </c>
      <c r="D63" s="15" t="s">
        <v>62</v>
      </c>
      <c r="E63" s="13">
        <v>63</v>
      </c>
      <c r="F63" s="13">
        <v>83</v>
      </c>
      <c r="G63" s="13">
        <v>77</v>
      </c>
      <c r="H63" s="13">
        <v>65</v>
      </c>
      <c r="I63" s="13">
        <v>81</v>
      </c>
      <c r="J63" s="13">
        <v>77</v>
      </c>
      <c r="K63" s="13">
        <f t="shared" si="3"/>
        <v>446</v>
      </c>
      <c r="L63" s="13">
        <v>600</v>
      </c>
      <c r="M63" s="16">
        <f t="shared" si="4"/>
        <v>74.333333333333329</v>
      </c>
      <c r="N63" s="14" t="s">
        <v>4</v>
      </c>
      <c r="O63" s="13">
        <f t="shared" si="5"/>
        <v>48</v>
      </c>
    </row>
    <row r="64" spans="1:15" ht="15" customHeight="1" x14ac:dyDescent="0.3">
      <c r="A64" s="13">
        <v>61</v>
      </c>
      <c r="B64" s="14">
        <v>21125840</v>
      </c>
      <c r="C64" s="14" t="s">
        <v>13</v>
      </c>
      <c r="D64" s="15" t="s">
        <v>63</v>
      </c>
      <c r="E64" s="13">
        <v>56</v>
      </c>
      <c r="F64" s="13">
        <v>81</v>
      </c>
      <c r="G64" s="13">
        <v>71</v>
      </c>
      <c r="H64" s="13">
        <v>53</v>
      </c>
      <c r="I64" s="13">
        <v>75</v>
      </c>
      <c r="J64" s="13">
        <v>70</v>
      </c>
      <c r="K64" s="13">
        <f t="shared" si="3"/>
        <v>406</v>
      </c>
      <c r="L64" s="13">
        <v>600</v>
      </c>
      <c r="M64" s="16">
        <f t="shared" si="4"/>
        <v>67.666666666666657</v>
      </c>
      <c r="N64" s="14" t="s">
        <v>4</v>
      </c>
      <c r="O64" s="13">
        <f t="shared" si="5"/>
        <v>57</v>
      </c>
    </row>
    <row r="65" spans="1:15" s="1" customFormat="1" ht="15" customHeight="1" x14ac:dyDescent="0.3">
      <c r="A65" s="13">
        <v>62</v>
      </c>
      <c r="B65" s="14">
        <v>21125841</v>
      </c>
      <c r="C65" s="14" t="s">
        <v>13</v>
      </c>
      <c r="D65" s="15" t="s">
        <v>64</v>
      </c>
      <c r="E65" s="13">
        <v>50</v>
      </c>
      <c r="F65" s="13">
        <v>53</v>
      </c>
      <c r="G65" s="13">
        <v>36</v>
      </c>
      <c r="H65" s="13">
        <v>39</v>
      </c>
      <c r="I65" s="13">
        <v>58</v>
      </c>
      <c r="J65" s="13">
        <v>59</v>
      </c>
      <c r="K65" s="13">
        <f t="shared" si="3"/>
        <v>295</v>
      </c>
      <c r="L65" s="13">
        <v>600</v>
      </c>
      <c r="M65" s="16">
        <f t="shared" si="4"/>
        <v>49.166666666666664</v>
      </c>
      <c r="N65" s="14" t="s">
        <v>4</v>
      </c>
      <c r="O65" s="13">
        <f t="shared" si="5"/>
        <v>81</v>
      </c>
    </row>
    <row r="66" spans="1:15" ht="15" customHeight="1" x14ac:dyDescent="0.3">
      <c r="A66" s="13">
        <v>63</v>
      </c>
      <c r="B66" s="14">
        <v>21125842</v>
      </c>
      <c r="C66" s="14" t="s">
        <v>13</v>
      </c>
      <c r="D66" s="15" t="s">
        <v>65</v>
      </c>
      <c r="E66" s="13">
        <v>80</v>
      </c>
      <c r="F66" s="13">
        <v>91</v>
      </c>
      <c r="G66" s="13">
        <v>96</v>
      </c>
      <c r="H66" s="13">
        <v>95</v>
      </c>
      <c r="I66" s="13">
        <v>96</v>
      </c>
      <c r="J66" s="13">
        <v>84</v>
      </c>
      <c r="K66" s="13">
        <f t="shared" si="3"/>
        <v>542</v>
      </c>
      <c r="L66" s="13">
        <v>600</v>
      </c>
      <c r="M66" s="16">
        <f t="shared" si="4"/>
        <v>90.333333333333329</v>
      </c>
      <c r="N66" s="14" t="s">
        <v>4</v>
      </c>
      <c r="O66" s="13">
        <f t="shared" si="5"/>
        <v>7</v>
      </c>
    </row>
    <row r="67" spans="1:15" s="1" customFormat="1" ht="15" customHeight="1" x14ac:dyDescent="0.3">
      <c r="A67" s="13">
        <v>64</v>
      </c>
      <c r="B67" s="14">
        <v>21125843</v>
      </c>
      <c r="C67" s="14" t="s">
        <v>13</v>
      </c>
      <c r="D67" s="15" t="s">
        <v>66</v>
      </c>
      <c r="E67" s="13">
        <v>82</v>
      </c>
      <c r="F67" s="13">
        <v>92</v>
      </c>
      <c r="G67" s="13">
        <v>95</v>
      </c>
      <c r="H67" s="13">
        <v>92</v>
      </c>
      <c r="I67" s="13">
        <v>95</v>
      </c>
      <c r="J67" s="13">
        <v>82</v>
      </c>
      <c r="K67" s="13">
        <f t="shared" si="3"/>
        <v>538</v>
      </c>
      <c r="L67" s="13">
        <v>600</v>
      </c>
      <c r="M67" s="16">
        <f t="shared" si="4"/>
        <v>89.666666666666657</v>
      </c>
      <c r="N67" s="14" t="s">
        <v>4</v>
      </c>
      <c r="O67" s="13">
        <f t="shared" si="5"/>
        <v>9</v>
      </c>
    </row>
    <row r="68" spans="1:15" ht="15" customHeight="1" x14ac:dyDescent="0.35">
      <c r="A68" s="13">
        <v>65</v>
      </c>
      <c r="B68" s="14">
        <v>21125844</v>
      </c>
      <c r="C68" s="14" t="s">
        <v>13</v>
      </c>
      <c r="D68" s="15" t="s">
        <v>67</v>
      </c>
      <c r="E68" s="13">
        <v>83</v>
      </c>
      <c r="F68" s="13">
        <v>88</v>
      </c>
      <c r="G68" s="13">
        <v>99</v>
      </c>
      <c r="H68" s="13">
        <v>95</v>
      </c>
      <c r="I68" s="13">
        <v>97</v>
      </c>
      <c r="J68" s="13">
        <v>97</v>
      </c>
      <c r="K68" s="13">
        <f t="shared" ref="K68:K86" si="6">SUM(E68:J68)</f>
        <v>559</v>
      </c>
      <c r="L68" s="13">
        <v>600</v>
      </c>
      <c r="M68" s="16">
        <f t="shared" ref="M68:M86" si="7">K68/L68*100</f>
        <v>93.166666666666657</v>
      </c>
      <c r="N68" s="14" t="s">
        <v>4</v>
      </c>
      <c r="O68" s="17">
        <f t="shared" ref="O68:O86" si="8">RANK(M68,$M$4:$M$86)</f>
        <v>1</v>
      </c>
    </row>
    <row r="69" spans="1:15" s="1" customFormat="1" ht="15" customHeight="1" x14ac:dyDescent="0.3">
      <c r="A69" s="13">
        <v>66</v>
      </c>
      <c r="B69" s="14">
        <v>21125845</v>
      </c>
      <c r="C69" s="14" t="s">
        <v>13</v>
      </c>
      <c r="D69" s="15" t="s">
        <v>68</v>
      </c>
      <c r="E69" s="13">
        <v>68</v>
      </c>
      <c r="F69" s="13">
        <v>87</v>
      </c>
      <c r="G69" s="13">
        <v>86</v>
      </c>
      <c r="H69" s="13">
        <v>84</v>
      </c>
      <c r="I69" s="13">
        <v>75</v>
      </c>
      <c r="J69" s="13">
        <v>87</v>
      </c>
      <c r="K69" s="13">
        <f t="shared" si="6"/>
        <v>487</v>
      </c>
      <c r="L69" s="13">
        <v>600</v>
      </c>
      <c r="M69" s="16">
        <f t="shared" si="7"/>
        <v>81.166666666666671</v>
      </c>
      <c r="N69" s="14" t="s">
        <v>4</v>
      </c>
      <c r="O69" s="13">
        <f t="shared" si="8"/>
        <v>31</v>
      </c>
    </row>
    <row r="70" spans="1:15" ht="15" customHeight="1" x14ac:dyDescent="0.3">
      <c r="A70" s="13">
        <v>67</v>
      </c>
      <c r="B70" s="14">
        <v>21125846</v>
      </c>
      <c r="C70" s="14" t="s">
        <v>13</v>
      </c>
      <c r="D70" s="15" t="s">
        <v>69</v>
      </c>
      <c r="E70" s="13">
        <v>75</v>
      </c>
      <c r="F70" s="13">
        <v>86</v>
      </c>
      <c r="G70" s="13">
        <v>81</v>
      </c>
      <c r="H70" s="13">
        <v>67</v>
      </c>
      <c r="I70" s="13">
        <v>95</v>
      </c>
      <c r="J70" s="13">
        <v>83</v>
      </c>
      <c r="K70" s="13">
        <f t="shared" si="6"/>
        <v>487</v>
      </c>
      <c r="L70" s="13">
        <v>600</v>
      </c>
      <c r="M70" s="16">
        <f t="shared" si="7"/>
        <v>81.166666666666671</v>
      </c>
      <c r="N70" s="14" t="s">
        <v>4</v>
      </c>
      <c r="O70" s="13">
        <f t="shared" si="8"/>
        <v>31</v>
      </c>
    </row>
    <row r="71" spans="1:15" s="1" customFormat="1" ht="15" customHeight="1" x14ac:dyDescent="0.3">
      <c r="A71" s="13">
        <v>68</v>
      </c>
      <c r="B71" s="14">
        <v>21125847</v>
      </c>
      <c r="C71" s="14" t="s">
        <v>13</v>
      </c>
      <c r="D71" s="15" t="s">
        <v>70</v>
      </c>
      <c r="E71" s="13">
        <v>57</v>
      </c>
      <c r="F71" s="13">
        <v>82</v>
      </c>
      <c r="G71" s="13">
        <v>90</v>
      </c>
      <c r="H71" s="13">
        <v>71</v>
      </c>
      <c r="I71" s="13">
        <v>77</v>
      </c>
      <c r="J71" s="13">
        <v>74</v>
      </c>
      <c r="K71" s="13">
        <f t="shared" si="6"/>
        <v>451</v>
      </c>
      <c r="L71" s="13">
        <v>600</v>
      </c>
      <c r="M71" s="16">
        <f t="shared" si="7"/>
        <v>75.166666666666671</v>
      </c>
      <c r="N71" s="14" t="s">
        <v>4</v>
      </c>
      <c r="O71" s="13">
        <f t="shared" si="8"/>
        <v>46</v>
      </c>
    </row>
    <row r="72" spans="1:15" ht="15" customHeight="1" x14ac:dyDescent="0.3">
      <c r="A72" s="13">
        <v>69</v>
      </c>
      <c r="B72" s="14">
        <v>21125848</v>
      </c>
      <c r="C72" s="14" t="s">
        <v>13</v>
      </c>
      <c r="D72" s="15" t="s">
        <v>71</v>
      </c>
      <c r="E72" s="13">
        <v>65</v>
      </c>
      <c r="F72" s="13">
        <v>78</v>
      </c>
      <c r="G72" s="13">
        <v>66</v>
      </c>
      <c r="H72" s="13">
        <v>63</v>
      </c>
      <c r="I72" s="13">
        <v>57</v>
      </c>
      <c r="J72" s="13">
        <v>69</v>
      </c>
      <c r="K72" s="13">
        <f t="shared" si="6"/>
        <v>398</v>
      </c>
      <c r="L72" s="13">
        <v>600</v>
      </c>
      <c r="M72" s="16">
        <f t="shared" si="7"/>
        <v>66.333333333333329</v>
      </c>
      <c r="N72" s="14" t="s">
        <v>4</v>
      </c>
      <c r="O72" s="13">
        <f t="shared" si="8"/>
        <v>63</v>
      </c>
    </row>
    <row r="73" spans="1:15" s="1" customFormat="1" ht="15" customHeight="1" x14ac:dyDescent="0.3">
      <c r="A73" s="13">
        <v>70</v>
      </c>
      <c r="B73" s="14">
        <v>21125849</v>
      </c>
      <c r="C73" s="14" t="s">
        <v>13</v>
      </c>
      <c r="D73" s="15" t="s">
        <v>72</v>
      </c>
      <c r="E73" s="13">
        <v>60</v>
      </c>
      <c r="F73" s="13">
        <v>78</v>
      </c>
      <c r="G73" s="13">
        <v>81</v>
      </c>
      <c r="H73" s="13">
        <v>71</v>
      </c>
      <c r="I73" s="13">
        <v>91</v>
      </c>
      <c r="J73" s="13">
        <v>84</v>
      </c>
      <c r="K73" s="13">
        <f t="shared" si="6"/>
        <v>465</v>
      </c>
      <c r="L73" s="13">
        <v>600</v>
      </c>
      <c r="M73" s="16">
        <f t="shared" si="7"/>
        <v>77.5</v>
      </c>
      <c r="N73" s="14" t="s">
        <v>4</v>
      </c>
      <c r="O73" s="13">
        <f t="shared" si="8"/>
        <v>42</v>
      </c>
    </row>
    <row r="74" spans="1:15" ht="15" customHeight="1" x14ac:dyDescent="0.3">
      <c r="A74" s="13">
        <v>71</v>
      </c>
      <c r="B74" s="14">
        <v>21125850</v>
      </c>
      <c r="C74" s="14" t="s">
        <v>13</v>
      </c>
      <c r="D74" s="15" t="s">
        <v>73</v>
      </c>
      <c r="E74" s="13">
        <v>53</v>
      </c>
      <c r="F74" s="13">
        <v>87</v>
      </c>
      <c r="G74" s="13">
        <v>95</v>
      </c>
      <c r="H74" s="13">
        <v>81</v>
      </c>
      <c r="I74" s="13">
        <v>89</v>
      </c>
      <c r="J74" s="13">
        <v>77</v>
      </c>
      <c r="K74" s="13">
        <f t="shared" si="6"/>
        <v>482</v>
      </c>
      <c r="L74" s="13">
        <v>600</v>
      </c>
      <c r="M74" s="16">
        <f t="shared" si="7"/>
        <v>80.333333333333329</v>
      </c>
      <c r="N74" s="14" t="s">
        <v>4</v>
      </c>
      <c r="O74" s="13">
        <f t="shared" si="8"/>
        <v>34</v>
      </c>
    </row>
    <row r="75" spans="1:15" s="1" customFormat="1" ht="15" customHeight="1" x14ac:dyDescent="0.3">
      <c r="A75" s="13">
        <v>72</v>
      </c>
      <c r="B75" s="14">
        <v>21125851</v>
      </c>
      <c r="C75" s="14" t="s">
        <v>13</v>
      </c>
      <c r="D75" s="15" t="s">
        <v>74</v>
      </c>
      <c r="E75" s="13">
        <v>80</v>
      </c>
      <c r="F75" s="13">
        <v>88</v>
      </c>
      <c r="G75" s="13">
        <v>87</v>
      </c>
      <c r="H75" s="13">
        <v>88</v>
      </c>
      <c r="I75" s="13">
        <v>95</v>
      </c>
      <c r="J75" s="13">
        <v>78</v>
      </c>
      <c r="K75" s="13">
        <f t="shared" si="6"/>
        <v>516</v>
      </c>
      <c r="L75" s="13">
        <v>600</v>
      </c>
      <c r="M75" s="16">
        <f t="shared" si="7"/>
        <v>86</v>
      </c>
      <c r="N75" s="14" t="s">
        <v>4</v>
      </c>
      <c r="O75" s="13">
        <f t="shared" si="8"/>
        <v>20</v>
      </c>
    </row>
    <row r="76" spans="1:15" ht="15" customHeight="1" x14ac:dyDescent="0.35">
      <c r="A76" s="13">
        <v>73</v>
      </c>
      <c r="B76" s="14">
        <v>21125852</v>
      </c>
      <c r="C76" s="14" t="s">
        <v>13</v>
      </c>
      <c r="D76" s="15" t="s">
        <v>75</v>
      </c>
      <c r="E76" s="13">
        <v>86</v>
      </c>
      <c r="F76" s="13">
        <v>92</v>
      </c>
      <c r="G76" s="13">
        <v>95</v>
      </c>
      <c r="H76" s="13">
        <v>95</v>
      </c>
      <c r="I76" s="13">
        <v>95</v>
      </c>
      <c r="J76" s="13">
        <v>93</v>
      </c>
      <c r="K76" s="13">
        <f t="shared" si="6"/>
        <v>556</v>
      </c>
      <c r="L76" s="13">
        <v>600</v>
      </c>
      <c r="M76" s="16">
        <f t="shared" si="7"/>
        <v>92.666666666666657</v>
      </c>
      <c r="N76" s="14" t="s">
        <v>4</v>
      </c>
      <c r="O76" s="17">
        <f t="shared" si="8"/>
        <v>2</v>
      </c>
    </row>
    <row r="77" spans="1:15" s="1" customFormat="1" ht="15" customHeight="1" x14ac:dyDescent="0.3">
      <c r="A77" s="13">
        <v>74</v>
      </c>
      <c r="B77" s="14">
        <v>21125853</v>
      </c>
      <c r="C77" s="14" t="s">
        <v>13</v>
      </c>
      <c r="D77" s="15" t="s">
        <v>76</v>
      </c>
      <c r="E77" s="13">
        <v>54</v>
      </c>
      <c r="F77" s="13">
        <v>67</v>
      </c>
      <c r="G77" s="13">
        <v>54</v>
      </c>
      <c r="H77" s="13">
        <v>48</v>
      </c>
      <c r="I77" s="13">
        <v>71</v>
      </c>
      <c r="J77" s="13">
        <v>61</v>
      </c>
      <c r="K77" s="13">
        <f t="shared" si="6"/>
        <v>355</v>
      </c>
      <c r="L77" s="13">
        <v>600</v>
      </c>
      <c r="M77" s="16">
        <f t="shared" si="7"/>
        <v>59.166666666666664</v>
      </c>
      <c r="N77" s="14" t="s">
        <v>4</v>
      </c>
      <c r="O77" s="13">
        <f t="shared" si="8"/>
        <v>74</v>
      </c>
    </row>
    <row r="78" spans="1:15" ht="15" customHeight="1" x14ac:dyDescent="0.35">
      <c r="A78" s="13">
        <v>75</v>
      </c>
      <c r="B78" s="14">
        <v>21125854</v>
      </c>
      <c r="C78" s="14" t="s">
        <v>13</v>
      </c>
      <c r="D78" s="15" t="s">
        <v>77</v>
      </c>
      <c r="E78" s="13">
        <v>62</v>
      </c>
      <c r="F78" s="13">
        <v>69</v>
      </c>
      <c r="G78" s="17">
        <v>24</v>
      </c>
      <c r="H78" s="13">
        <v>47</v>
      </c>
      <c r="I78" s="13">
        <v>67</v>
      </c>
      <c r="J78" s="13">
        <v>72</v>
      </c>
      <c r="K78" s="13">
        <f t="shared" si="6"/>
        <v>341</v>
      </c>
      <c r="L78" s="13">
        <v>600</v>
      </c>
      <c r="M78" s="16">
        <f t="shared" si="7"/>
        <v>56.833333333333336</v>
      </c>
      <c r="N78" s="14" t="s">
        <v>4</v>
      </c>
      <c r="O78" s="13">
        <f t="shared" si="8"/>
        <v>77</v>
      </c>
    </row>
    <row r="79" spans="1:15" s="1" customFormat="1" ht="15" customHeight="1" x14ac:dyDescent="0.3">
      <c r="A79" s="13">
        <v>76</v>
      </c>
      <c r="B79" s="14">
        <v>21125855</v>
      </c>
      <c r="C79" s="14" t="s">
        <v>13</v>
      </c>
      <c r="D79" s="15" t="s">
        <v>78</v>
      </c>
      <c r="E79" s="13">
        <v>59</v>
      </c>
      <c r="F79" s="13">
        <v>79</v>
      </c>
      <c r="G79" s="13">
        <v>73</v>
      </c>
      <c r="H79" s="13">
        <v>64</v>
      </c>
      <c r="I79" s="13">
        <v>85</v>
      </c>
      <c r="J79" s="13">
        <v>64</v>
      </c>
      <c r="K79" s="13">
        <f t="shared" si="6"/>
        <v>424</v>
      </c>
      <c r="L79" s="13">
        <v>600</v>
      </c>
      <c r="M79" s="16">
        <f t="shared" si="7"/>
        <v>70.666666666666671</v>
      </c>
      <c r="N79" s="14" t="s">
        <v>4</v>
      </c>
      <c r="O79" s="13">
        <f t="shared" si="8"/>
        <v>52</v>
      </c>
    </row>
    <row r="80" spans="1:15" ht="15" customHeight="1" x14ac:dyDescent="0.3">
      <c r="A80" s="13">
        <v>77</v>
      </c>
      <c r="B80" s="14">
        <v>21125856</v>
      </c>
      <c r="C80" s="14" t="s">
        <v>13</v>
      </c>
      <c r="D80" s="15" t="s">
        <v>79</v>
      </c>
      <c r="E80" s="13">
        <v>58</v>
      </c>
      <c r="F80" s="13">
        <v>73</v>
      </c>
      <c r="G80" s="13">
        <v>62</v>
      </c>
      <c r="H80" s="13">
        <v>64</v>
      </c>
      <c r="I80" s="13">
        <v>75</v>
      </c>
      <c r="J80" s="13">
        <v>82</v>
      </c>
      <c r="K80" s="13">
        <f t="shared" si="6"/>
        <v>414</v>
      </c>
      <c r="L80" s="13">
        <v>600</v>
      </c>
      <c r="M80" s="16">
        <f t="shared" si="7"/>
        <v>69</v>
      </c>
      <c r="N80" s="14" t="s">
        <v>4</v>
      </c>
      <c r="O80" s="13">
        <f t="shared" si="8"/>
        <v>55</v>
      </c>
    </row>
    <row r="81" spans="1:15" s="1" customFormat="1" ht="15" customHeight="1" x14ac:dyDescent="0.3">
      <c r="A81" s="13">
        <v>78</v>
      </c>
      <c r="B81" s="14">
        <v>21125857</v>
      </c>
      <c r="C81" s="14" t="s">
        <v>13</v>
      </c>
      <c r="D81" s="15" t="s">
        <v>79</v>
      </c>
      <c r="E81" s="13">
        <v>84</v>
      </c>
      <c r="F81" s="13">
        <v>94</v>
      </c>
      <c r="G81" s="13">
        <v>97</v>
      </c>
      <c r="H81" s="13">
        <v>87</v>
      </c>
      <c r="I81" s="13">
        <v>83</v>
      </c>
      <c r="J81" s="13">
        <v>80</v>
      </c>
      <c r="K81" s="13">
        <f t="shared" si="6"/>
        <v>525</v>
      </c>
      <c r="L81" s="13">
        <v>600</v>
      </c>
      <c r="M81" s="16">
        <f t="shared" si="7"/>
        <v>87.5</v>
      </c>
      <c r="N81" s="14" t="s">
        <v>4</v>
      </c>
      <c r="O81" s="13">
        <f t="shared" si="8"/>
        <v>14</v>
      </c>
    </row>
    <row r="82" spans="1:15" ht="15" customHeight="1" x14ac:dyDescent="0.3">
      <c r="A82" s="13">
        <v>79</v>
      </c>
      <c r="B82" s="14">
        <v>21125858</v>
      </c>
      <c r="C82" s="14" t="s">
        <v>13</v>
      </c>
      <c r="D82" s="15" t="s">
        <v>80</v>
      </c>
      <c r="E82" s="13">
        <v>68</v>
      </c>
      <c r="F82" s="13">
        <v>87</v>
      </c>
      <c r="G82" s="13">
        <v>69</v>
      </c>
      <c r="H82" s="13">
        <v>58</v>
      </c>
      <c r="I82" s="13">
        <v>82</v>
      </c>
      <c r="J82" s="13">
        <v>70</v>
      </c>
      <c r="K82" s="13">
        <f t="shared" si="6"/>
        <v>434</v>
      </c>
      <c r="L82" s="13">
        <v>600</v>
      </c>
      <c r="M82" s="16">
        <f t="shared" si="7"/>
        <v>72.333333333333343</v>
      </c>
      <c r="N82" s="14" t="s">
        <v>4</v>
      </c>
      <c r="O82" s="13">
        <f t="shared" si="8"/>
        <v>51</v>
      </c>
    </row>
    <row r="83" spans="1:15" s="1" customFormat="1" ht="15" customHeight="1" x14ac:dyDescent="0.3">
      <c r="A83" s="13">
        <v>80</v>
      </c>
      <c r="B83" s="14">
        <v>21125859</v>
      </c>
      <c r="C83" s="14" t="s">
        <v>13</v>
      </c>
      <c r="D83" s="15" t="s">
        <v>81</v>
      </c>
      <c r="E83" s="13">
        <v>59</v>
      </c>
      <c r="F83" s="13">
        <v>71</v>
      </c>
      <c r="G83" s="13">
        <v>66</v>
      </c>
      <c r="H83" s="13">
        <v>49</v>
      </c>
      <c r="I83" s="13">
        <v>56</v>
      </c>
      <c r="J83" s="13">
        <v>69</v>
      </c>
      <c r="K83" s="13">
        <f t="shared" si="6"/>
        <v>370</v>
      </c>
      <c r="L83" s="13">
        <v>600</v>
      </c>
      <c r="M83" s="16">
        <f t="shared" si="7"/>
        <v>61.666666666666671</v>
      </c>
      <c r="N83" s="14" t="s">
        <v>4</v>
      </c>
      <c r="O83" s="13">
        <f t="shared" si="8"/>
        <v>70</v>
      </c>
    </row>
    <row r="84" spans="1:15" ht="15" customHeight="1" x14ac:dyDescent="0.3">
      <c r="A84" s="13">
        <v>81</v>
      </c>
      <c r="B84" s="14">
        <v>21125860</v>
      </c>
      <c r="C84" s="14" t="s">
        <v>13</v>
      </c>
      <c r="D84" s="15" t="s">
        <v>82</v>
      </c>
      <c r="E84" s="13">
        <v>77</v>
      </c>
      <c r="F84" s="13">
        <v>72</v>
      </c>
      <c r="G84" s="13">
        <v>65</v>
      </c>
      <c r="H84" s="13">
        <v>78</v>
      </c>
      <c r="I84" s="13">
        <v>76</v>
      </c>
      <c r="J84" s="13">
        <v>83</v>
      </c>
      <c r="K84" s="13">
        <f t="shared" si="6"/>
        <v>451</v>
      </c>
      <c r="L84" s="13">
        <v>600</v>
      </c>
      <c r="M84" s="16">
        <f t="shared" si="7"/>
        <v>75.166666666666671</v>
      </c>
      <c r="N84" s="14" t="s">
        <v>4</v>
      </c>
      <c r="O84" s="13">
        <f t="shared" si="8"/>
        <v>46</v>
      </c>
    </row>
    <row r="85" spans="1:15" s="1" customFormat="1" ht="15" customHeight="1" x14ac:dyDescent="0.3">
      <c r="A85" s="13">
        <v>82</v>
      </c>
      <c r="B85" s="14">
        <v>21125861</v>
      </c>
      <c r="C85" s="14" t="s">
        <v>13</v>
      </c>
      <c r="D85" s="15" t="s">
        <v>83</v>
      </c>
      <c r="E85" s="13">
        <v>81</v>
      </c>
      <c r="F85" s="13">
        <v>84</v>
      </c>
      <c r="G85" s="13">
        <v>95</v>
      </c>
      <c r="H85" s="13">
        <v>85</v>
      </c>
      <c r="I85" s="13">
        <v>95</v>
      </c>
      <c r="J85" s="13">
        <v>78</v>
      </c>
      <c r="K85" s="13">
        <f t="shared" si="6"/>
        <v>518</v>
      </c>
      <c r="L85" s="13">
        <v>600</v>
      </c>
      <c r="M85" s="16">
        <f t="shared" si="7"/>
        <v>86.333333333333329</v>
      </c>
      <c r="N85" s="14" t="s">
        <v>4</v>
      </c>
      <c r="O85" s="13">
        <f t="shared" si="8"/>
        <v>19</v>
      </c>
    </row>
    <row r="86" spans="1:15" ht="15" customHeight="1" x14ac:dyDescent="0.3">
      <c r="A86" s="13">
        <v>83</v>
      </c>
      <c r="B86" s="14">
        <v>21125862</v>
      </c>
      <c r="C86" s="14" t="s">
        <v>13</v>
      </c>
      <c r="D86" s="15" t="s">
        <v>84</v>
      </c>
      <c r="E86" s="13">
        <v>68</v>
      </c>
      <c r="F86" s="13">
        <v>80</v>
      </c>
      <c r="G86" s="13">
        <v>93</v>
      </c>
      <c r="H86" s="13">
        <v>72</v>
      </c>
      <c r="I86" s="13">
        <v>87</v>
      </c>
      <c r="J86" s="13">
        <v>80</v>
      </c>
      <c r="K86" s="13">
        <f t="shared" si="6"/>
        <v>480</v>
      </c>
      <c r="L86" s="13">
        <v>600</v>
      </c>
      <c r="M86" s="16">
        <f t="shared" si="7"/>
        <v>80</v>
      </c>
      <c r="N86" s="14" t="s">
        <v>4</v>
      </c>
      <c r="O86" s="13">
        <f t="shared" si="8"/>
        <v>39</v>
      </c>
    </row>
    <row r="87" spans="1:15" s="1" customFormat="1" ht="15" customHeight="1" x14ac:dyDescent="0.35">
      <c r="A87" s="52" t="s">
        <v>96</v>
      </c>
      <c r="B87" s="53"/>
      <c r="C87" s="53"/>
      <c r="D87" s="54"/>
      <c r="E87" s="18">
        <f t="shared" ref="E87:L87" si="9">SUM(E4:E86)</f>
        <v>5736</v>
      </c>
      <c r="F87" s="18">
        <f t="shared" si="9"/>
        <v>6818</v>
      </c>
      <c r="G87" s="18">
        <f t="shared" si="9"/>
        <v>6141</v>
      </c>
      <c r="H87" s="18">
        <f t="shared" si="9"/>
        <v>5711</v>
      </c>
      <c r="I87" s="18">
        <f t="shared" si="9"/>
        <v>6686</v>
      </c>
      <c r="J87" s="18">
        <f t="shared" si="9"/>
        <v>6253</v>
      </c>
      <c r="K87" s="18">
        <f t="shared" si="9"/>
        <v>37345</v>
      </c>
      <c r="L87" s="5">
        <f t="shared" si="9"/>
        <v>49800</v>
      </c>
      <c r="M87" s="4"/>
      <c r="N87" s="20">
        <f>COUNTIF(N4:N86,"PASS")/COUNTA(N4:N86)*100</f>
        <v>98.795180722891558</v>
      </c>
      <c r="O87" s="3"/>
    </row>
    <row r="88" spans="1:15" ht="15" customHeight="1" x14ac:dyDescent="0.35">
      <c r="A88" s="52" t="s">
        <v>97</v>
      </c>
      <c r="B88" s="53"/>
      <c r="C88" s="53"/>
      <c r="D88" s="54"/>
      <c r="E88" s="19">
        <f t="shared" ref="E88:J88" si="10">AVERAGE(E4:E86)</f>
        <v>69.108433734939766</v>
      </c>
      <c r="F88" s="19">
        <f t="shared" si="10"/>
        <v>82.144578313253007</v>
      </c>
      <c r="G88" s="19">
        <f t="shared" si="10"/>
        <v>73.98795180722891</v>
      </c>
      <c r="H88" s="19">
        <f t="shared" si="10"/>
        <v>68.807228915662648</v>
      </c>
      <c r="I88" s="19">
        <f t="shared" si="10"/>
        <v>80.554216867469876</v>
      </c>
      <c r="J88" s="19">
        <f t="shared" si="10"/>
        <v>75.337349397590359</v>
      </c>
      <c r="K88" s="20">
        <f>K87/L87*100</f>
        <v>74.989959839357439</v>
      </c>
      <c r="L88" s="4"/>
      <c r="M88" s="4" t="s">
        <v>98</v>
      </c>
      <c r="N88" s="21" t="s">
        <v>99</v>
      </c>
    </row>
    <row r="89" spans="1:15" s="1" customFormat="1" ht="15" customHeight="1" x14ac:dyDescent="0.3">
      <c r="A89" s="2"/>
      <c r="B89" s="3"/>
      <c r="C89" s="3"/>
      <c r="D89"/>
      <c r="E89" s="4"/>
      <c r="F89" s="4"/>
      <c r="G89" s="4"/>
      <c r="H89" s="4"/>
      <c r="I89" s="4"/>
      <c r="J89" s="4"/>
      <c r="K89" s="21" t="s">
        <v>100</v>
      </c>
      <c r="L89" s="4"/>
      <c r="M89" s="4"/>
      <c r="N89" s="3"/>
      <c r="O89" s="2"/>
    </row>
    <row r="90" spans="1:15" ht="15" customHeight="1" x14ac:dyDescent="0.3">
      <c r="A90" s="52" t="s">
        <v>109</v>
      </c>
      <c r="B90" s="53"/>
      <c r="C90" s="53"/>
      <c r="D90" s="54"/>
      <c r="E90" s="14">
        <f>COUNT(E$4:E$86)</f>
        <v>83</v>
      </c>
      <c r="F90" s="14">
        <f t="shared" ref="F90:J90" si="11">COUNT(F$4:F$86)</f>
        <v>83</v>
      </c>
      <c r="G90" s="14">
        <v>83</v>
      </c>
      <c r="H90" s="14">
        <f t="shared" si="11"/>
        <v>83</v>
      </c>
      <c r="I90" s="14">
        <f t="shared" si="11"/>
        <v>83</v>
      </c>
      <c r="J90" s="14">
        <f t="shared" si="11"/>
        <v>83</v>
      </c>
      <c r="K90" s="4"/>
      <c r="L90" s="4"/>
      <c r="M90" s="4"/>
      <c r="O90" s="2"/>
    </row>
    <row r="91" spans="1:15" s="1" customFormat="1" ht="15" customHeight="1" x14ac:dyDescent="0.3">
      <c r="A91" s="52" t="s">
        <v>110</v>
      </c>
      <c r="B91" s="53"/>
      <c r="C91" s="53"/>
      <c r="D91" s="54"/>
      <c r="E91" s="14">
        <f>E90</f>
        <v>83</v>
      </c>
      <c r="F91" s="14">
        <f t="shared" ref="F91:J91" si="12">F90</f>
        <v>83</v>
      </c>
      <c r="G91" s="14">
        <f t="shared" si="12"/>
        <v>83</v>
      </c>
      <c r="H91" s="14">
        <f t="shared" si="12"/>
        <v>83</v>
      </c>
      <c r="I91" s="14">
        <f t="shared" si="12"/>
        <v>83</v>
      </c>
      <c r="J91" s="14">
        <f t="shared" si="12"/>
        <v>83</v>
      </c>
      <c r="K91" s="4"/>
      <c r="L91" s="4"/>
      <c r="M91" s="4"/>
      <c r="N91" s="3"/>
      <c r="O91" s="2"/>
    </row>
    <row r="92" spans="1:15" ht="15" customHeight="1" x14ac:dyDescent="0.3">
      <c r="A92" s="52" t="s">
        <v>111</v>
      </c>
      <c r="B92" s="53"/>
      <c r="C92" s="53"/>
      <c r="D92" s="54"/>
      <c r="E92" s="14">
        <f>E90-E91</f>
        <v>0</v>
      </c>
      <c r="F92" s="14">
        <f t="shared" ref="F92:J92" si="13">F90-F91</f>
        <v>0</v>
      </c>
      <c r="G92" s="14">
        <f t="shared" si="13"/>
        <v>0</v>
      </c>
      <c r="H92" s="14">
        <f t="shared" si="13"/>
        <v>0</v>
      </c>
      <c r="I92" s="14">
        <f t="shared" si="13"/>
        <v>0</v>
      </c>
      <c r="J92" s="14">
        <f t="shared" si="13"/>
        <v>0</v>
      </c>
      <c r="K92" s="4"/>
      <c r="L92" s="4"/>
      <c r="M92" s="4"/>
      <c r="O92" s="2"/>
    </row>
    <row r="93" spans="1:15" ht="15" customHeight="1" x14ac:dyDescent="0.3">
      <c r="A93" s="52" t="s">
        <v>113</v>
      </c>
      <c r="B93" s="53"/>
      <c r="C93" s="53"/>
      <c r="D93" s="54"/>
      <c r="E93" s="14">
        <f>COUNTIF(E$4:E$86,"&lt;33")</f>
        <v>0</v>
      </c>
      <c r="F93" s="14">
        <f t="shared" ref="F93:J93" si="14">COUNTIF(F$4:F$86,"&lt;33")</f>
        <v>0</v>
      </c>
      <c r="G93" s="14">
        <f t="shared" si="14"/>
        <v>2</v>
      </c>
      <c r="H93" s="14">
        <f t="shared" si="14"/>
        <v>1</v>
      </c>
      <c r="I93" s="14">
        <f t="shared" si="14"/>
        <v>0</v>
      </c>
      <c r="J93" s="14">
        <f t="shared" si="14"/>
        <v>0</v>
      </c>
      <c r="K93" s="4"/>
      <c r="L93" s="4"/>
      <c r="M93" s="4"/>
      <c r="O93" s="2"/>
    </row>
    <row r="94" spans="1:15" s="1" customFormat="1" ht="15" customHeight="1" x14ac:dyDescent="0.3">
      <c r="A94" s="52" t="s">
        <v>112</v>
      </c>
      <c r="B94" s="53"/>
      <c r="C94" s="53"/>
      <c r="D94" s="54"/>
      <c r="E94" s="14">
        <f>E91-E93</f>
        <v>83</v>
      </c>
      <c r="F94" s="14">
        <f t="shared" ref="F94:J94" si="15">F90-F93</f>
        <v>83</v>
      </c>
      <c r="G94" s="14">
        <f t="shared" si="15"/>
        <v>81</v>
      </c>
      <c r="H94" s="14">
        <f t="shared" si="15"/>
        <v>82</v>
      </c>
      <c r="I94" s="14">
        <f t="shared" si="15"/>
        <v>83</v>
      </c>
      <c r="J94" s="14">
        <f t="shared" si="15"/>
        <v>83</v>
      </c>
      <c r="K94" s="4"/>
      <c r="L94" s="4"/>
      <c r="M94" s="4"/>
      <c r="N94" s="3"/>
      <c r="O94" s="2"/>
    </row>
    <row r="95" spans="1:15" ht="15" customHeight="1" x14ac:dyDescent="0.3">
      <c r="A95" s="52" t="s">
        <v>99</v>
      </c>
      <c r="B95" s="53"/>
      <c r="C95" s="53"/>
      <c r="D95" s="54"/>
      <c r="E95" s="22">
        <f>E94/E91</f>
        <v>1</v>
      </c>
      <c r="F95" s="22">
        <f t="shared" ref="F95:J95" si="16">F94/F91</f>
        <v>1</v>
      </c>
      <c r="G95" s="22">
        <f t="shared" si="16"/>
        <v>0.97590361445783136</v>
      </c>
      <c r="H95" s="22">
        <f t="shared" si="16"/>
        <v>0.98795180722891562</v>
      </c>
      <c r="I95" s="22">
        <f t="shared" si="16"/>
        <v>1</v>
      </c>
      <c r="J95" s="22">
        <f t="shared" si="16"/>
        <v>1</v>
      </c>
      <c r="K95" s="4"/>
      <c r="L95" s="4"/>
      <c r="M95" s="4"/>
      <c r="O95" s="2"/>
    </row>
    <row r="96" spans="1:15" s="1" customFormat="1" ht="15" customHeight="1" x14ac:dyDescent="0.3">
      <c r="A96" s="57" t="s">
        <v>103</v>
      </c>
      <c r="B96" s="58"/>
      <c r="C96" s="58"/>
      <c r="D96" s="59"/>
      <c r="E96" s="23">
        <f>E93</f>
        <v>0</v>
      </c>
      <c r="F96" s="23">
        <f t="shared" ref="F96:J96" si="17">F93</f>
        <v>0</v>
      </c>
      <c r="G96" s="23">
        <f t="shared" si="17"/>
        <v>2</v>
      </c>
      <c r="H96" s="23">
        <f t="shared" si="17"/>
        <v>1</v>
      </c>
      <c r="I96" s="23">
        <f t="shared" si="17"/>
        <v>0</v>
      </c>
      <c r="J96" s="23">
        <f t="shared" si="17"/>
        <v>0</v>
      </c>
      <c r="K96" s="4"/>
      <c r="L96" s="4"/>
      <c r="M96" s="4"/>
      <c r="N96" s="3"/>
      <c r="O96" s="2"/>
    </row>
    <row r="97" spans="1:15" ht="15" customHeight="1" x14ac:dyDescent="0.3">
      <c r="A97" s="57" t="s">
        <v>104</v>
      </c>
      <c r="B97" s="58"/>
      <c r="C97" s="58"/>
      <c r="D97" s="59"/>
      <c r="E97" s="23">
        <f>COUNTIFS(E$4:E$86,"&gt;=33",E$4:E$86,"&lt;60")</f>
        <v>21</v>
      </c>
      <c r="F97" s="23">
        <f t="shared" ref="F97:J97" si="18">COUNTIFS(F$4:F$86,"&gt;=33",F$4:F$86,"&lt;60")</f>
        <v>4</v>
      </c>
      <c r="G97" s="23">
        <f t="shared" si="18"/>
        <v>18</v>
      </c>
      <c r="H97" s="23">
        <f t="shared" si="18"/>
        <v>29</v>
      </c>
      <c r="I97" s="23">
        <f t="shared" si="18"/>
        <v>8</v>
      </c>
      <c r="J97" s="23">
        <f t="shared" si="18"/>
        <v>5</v>
      </c>
      <c r="K97" s="4"/>
      <c r="L97" s="4"/>
      <c r="M97" s="4"/>
      <c r="O97" s="2"/>
    </row>
    <row r="98" spans="1:15" s="1" customFormat="1" ht="15" customHeight="1" x14ac:dyDescent="0.3">
      <c r="A98" s="57" t="s">
        <v>105</v>
      </c>
      <c r="B98" s="58"/>
      <c r="C98" s="58"/>
      <c r="D98" s="59"/>
      <c r="E98" s="23">
        <f>COUNTIFS(E$4:E$86,"&gt;=60",E$4:E$86,"&lt;75")</f>
        <v>31</v>
      </c>
      <c r="F98" s="23">
        <f t="shared" ref="F98:J98" si="19">COUNTIFS(F$4:F$86,"&gt;=60",F$4:F$86,"&lt;75")</f>
        <v>12</v>
      </c>
      <c r="G98" s="23">
        <f t="shared" si="19"/>
        <v>18</v>
      </c>
      <c r="H98" s="23">
        <f t="shared" si="19"/>
        <v>17</v>
      </c>
      <c r="I98" s="23">
        <f t="shared" si="19"/>
        <v>14</v>
      </c>
      <c r="J98" s="23">
        <f t="shared" si="19"/>
        <v>33</v>
      </c>
      <c r="K98" s="4"/>
      <c r="L98" s="4"/>
      <c r="M98" s="4"/>
      <c r="N98" s="3"/>
      <c r="O98" s="2"/>
    </row>
    <row r="99" spans="1:15" ht="15" customHeight="1" x14ac:dyDescent="0.3">
      <c r="A99" s="57" t="s">
        <v>106</v>
      </c>
      <c r="B99" s="58"/>
      <c r="C99" s="58"/>
      <c r="D99" s="59"/>
      <c r="E99" s="23">
        <f>COUNTIFS(E$4:E$86,"&gt;=75",E$4:E$86,"&lt;90")</f>
        <v>30</v>
      </c>
      <c r="F99" s="23">
        <f t="shared" ref="F99:J99" si="20">COUNTIFS(F$4:F$86,"&gt;=75",F$4:F$86,"&lt;90")</f>
        <v>42</v>
      </c>
      <c r="G99" s="23">
        <f t="shared" si="20"/>
        <v>15</v>
      </c>
      <c r="H99" s="23">
        <f t="shared" si="20"/>
        <v>23</v>
      </c>
      <c r="I99" s="23">
        <f t="shared" si="20"/>
        <v>33</v>
      </c>
      <c r="J99" s="23">
        <f t="shared" si="20"/>
        <v>39</v>
      </c>
      <c r="K99" s="4"/>
      <c r="L99" s="4"/>
      <c r="M99" s="4"/>
      <c r="O99" s="2"/>
    </row>
    <row r="100" spans="1:15" s="1" customFormat="1" ht="15" customHeight="1" x14ac:dyDescent="0.3">
      <c r="A100" s="57" t="s">
        <v>107</v>
      </c>
      <c r="B100" s="58"/>
      <c r="C100" s="58"/>
      <c r="D100" s="59"/>
      <c r="E100" s="24">
        <f>COUNTIF(E$4:E$86,"&gt;=90")</f>
        <v>1</v>
      </c>
      <c r="F100" s="24">
        <f t="shared" ref="F100:J100" si="21">COUNTIF(F$4:F$86,"&gt;=90")</f>
        <v>25</v>
      </c>
      <c r="G100" s="24">
        <f t="shared" si="21"/>
        <v>30</v>
      </c>
      <c r="H100" s="24">
        <f t="shared" si="21"/>
        <v>13</v>
      </c>
      <c r="I100" s="24">
        <f t="shared" si="21"/>
        <v>28</v>
      </c>
      <c r="J100" s="24">
        <f t="shared" si="21"/>
        <v>6</v>
      </c>
      <c r="K100" s="4"/>
      <c r="L100" s="4"/>
      <c r="M100" s="4"/>
      <c r="N100" s="3"/>
      <c r="O100" s="2"/>
    </row>
    <row r="101" spans="1:15" ht="15" customHeight="1" x14ac:dyDescent="0.3">
      <c r="A101" s="57" t="s">
        <v>108</v>
      </c>
      <c r="B101" s="58"/>
      <c r="C101" s="58"/>
      <c r="D101" s="59"/>
      <c r="E101" s="23">
        <f>COUNTIF(E$4:E$86,"&gt;=95")</f>
        <v>0</v>
      </c>
      <c r="F101" s="23">
        <f t="shared" ref="F101:J101" si="22">COUNTIF(F$4:F$86,"&gt;=95")</f>
        <v>1</v>
      </c>
      <c r="G101" s="23">
        <f t="shared" si="22"/>
        <v>18</v>
      </c>
      <c r="H101" s="23">
        <f t="shared" si="22"/>
        <v>10</v>
      </c>
      <c r="I101" s="23">
        <f t="shared" si="22"/>
        <v>12</v>
      </c>
      <c r="J101" s="23">
        <f t="shared" si="22"/>
        <v>1</v>
      </c>
      <c r="K101" s="4"/>
      <c r="L101" s="4"/>
      <c r="M101" s="4"/>
      <c r="O101" s="2"/>
    </row>
    <row r="102" spans="1:15" s="1" customFormat="1" ht="15" customHeight="1" x14ac:dyDescent="0.3">
      <c r="A102" s="60">
        <v>1</v>
      </c>
      <c r="B102" s="61"/>
      <c r="C102" s="61"/>
      <c r="D102" s="62"/>
      <c r="E102" s="23">
        <f>COUNTIF(E$4:E$86,"=100")</f>
        <v>0</v>
      </c>
      <c r="F102" s="23">
        <f t="shared" ref="F102:J102" si="23">COUNTIF(F$4:F$86,"=100")</f>
        <v>0</v>
      </c>
      <c r="G102" s="23">
        <f t="shared" si="23"/>
        <v>1</v>
      </c>
      <c r="H102" s="23">
        <f t="shared" si="23"/>
        <v>0</v>
      </c>
      <c r="I102" s="23">
        <f t="shared" si="23"/>
        <v>0</v>
      </c>
      <c r="J102" s="23">
        <f t="shared" si="23"/>
        <v>0</v>
      </c>
      <c r="K102" s="4"/>
      <c r="L102" s="4"/>
      <c r="M102" s="4"/>
      <c r="N102" s="3"/>
      <c r="O102" s="2"/>
    </row>
    <row r="103" spans="1:15" s="1" customFormat="1" ht="15.6" x14ac:dyDescent="0.3">
      <c r="A103" s="2"/>
      <c r="B103" s="3"/>
      <c r="C103" s="3"/>
      <c r="D103"/>
      <c r="E103" s="4"/>
      <c r="F103" s="4"/>
      <c r="H103" s="4"/>
      <c r="I103" s="4"/>
      <c r="J103" s="4"/>
      <c r="K103" s="4"/>
      <c r="L103" s="4"/>
      <c r="M103" s="4"/>
      <c r="N103" s="3"/>
      <c r="O103" s="2"/>
    </row>
    <row r="104" spans="1:15" s="1" customFormat="1" ht="29.25" customHeight="1" x14ac:dyDescent="0.3">
      <c r="A104" s="2"/>
      <c r="B104" s="3"/>
      <c r="C104" s="3"/>
      <c r="D104"/>
      <c r="E104" s="4"/>
      <c r="F104" s="4"/>
      <c r="H104" s="4"/>
      <c r="I104" s="4"/>
      <c r="J104" s="4"/>
      <c r="K104" s="4"/>
      <c r="L104" s="4"/>
      <c r="M104" s="4"/>
      <c r="N104" s="3"/>
      <c r="O104" s="2"/>
    </row>
    <row r="105" spans="1:15" s="7" customFormat="1" ht="16.2" x14ac:dyDescent="0.35">
      <c r="A105" s="8" t="s">
        <v>114</v>
      </c>
      <c r="B105" s="6"/>
      <c r="C105" s="6"/>
      <c r="E105" s="6"/>
      <c r="F105" s="6"/>
      <c r="G105" s="6"/>
      <c r="H105" s="6"/>
      <c r="I105" s="6"/>
      <c r="J105" s="6"/>
      <c r="K105" s="6"/>
      <c r="L105" s="6"/>
      <c r="M105" s="6"/>
      <c r="N105" s="6"/>
      <c r="O105" s="9" t="s">
        <v>115</v>
      </c>
    </row>
    <row r="106" spans="1:15" ht="15.6" x14ac:dyDescent="0.3">
      <c r="E106" s="4"/>
      <c r="F106" s="4"/>
      <c r="G106" s="4"/>
      <c r="H106" s="4"/>
      <c r="I106" s="4"/>
      <c r="J106" s="4"/>
      <c r="K106" s="4"/>
      <c r="L106" s="4"/>
      <c r="M106" s="4"/>
      <c r="O106" s="2"/>
    </row>
    <row r="107" spans="1:15" s="1" customFormat="1" ht="15.6" x14ac:dyDescent="0.3">
      <c r="A107" s="2"/>
      <c r="B107" s="3"/>
      <c r="C107" s="3"/>
      <c r="D107"/>
      <c r="E107" s="4"/>
      <c r="F107" s="4"/>
      <c r="G107" s="4"/>
      <c r="H107" s="4"/>
      <c r="I107" s="4"/>
      <c r="J107" s="4"/>
      <c r="K107" s="4"/>
      <c r="L107" s="4"/>
      <c r="M107" s="4"/>
      <c r="N107" s="3"/>
      <c r="O107" s="2"/>
    </row>
    <row r="108" spans="1:15" ht="15.6" x14ac:dyDescent="0.3">
      <c r="E108" s="4"/>
      <c r="F108" s="4"/>
      <c r="G108" s="4"/>
      <c r="H108" s="4"/>
      <c r="I108" s="4"/>
      <c r="J108" s="4"/>
      <c r="K108" s="4"/>
      <c r="L108" s="4"/>
      <c r="M108" s="4"/>
      <c r="O108" s="2"/>
    </row>
    <row r="109" spans="1:15" s="1" customFormat="1" ht="15.6" x14ac:dyDescent="0.3">
      <c r="A109" s="2"/>
      <c r="B109" s="3"/>
      <c r="C109" s="3"/>
      <c r="D109"/>
      <c r="E109" s="4"/>
      <c r="F109" s="4"/>
      <c r="G109" s="2"/>
      <c r="H109" s="4"/>
      <c r="I109" s="4"/>
      <c r="J109" s="4"/>
      <c r="K109" s="4"/>
      <c r="L109" s="4"/>
      <c r="M109" s="4"/>
      <c r="N109" s="3"/>
      <c r="O109" s="2"/>
    </row>
    <row r="110" spans="1:15" ht="15.6" x14ac:dyDescent="0.3">
      <c r="E110" s="4"/>
      <c r="F110" s="4"/>
      <c r="G110" s="2"/>
      <c r="H110" s="4"/>
      <c r="I110" s="4"/>
      <c r="J110" s="4"/>
      <c r="K110" s="4"/>
      <c r="L110" s="4"/>
      <c r="M110" s="4"/>
      <c r="O110" s="2"/>
    </row>
    <row r="111" spans="1:15" s="1" customFormat="1" ht="15.6" x14ac:dyDescent="0.3">
      <c r="A111" s="2"/>
      <c r="B111" s="3"/>
      <c r="C111" s="3"/>
      <c r="D111"/>
      <c r="E111" s="4"/>
      <c r="F111" s="4"/>
      <c r="G111" s="2"/>
      <c r="H111" s="4"/>
      <c r="I111" s="4"/>
      <c r="J111" s="4"/>
      <c r="K111" s="4"/>
      <c r="L111" s="4"/>
      <c r="M111" s="4"/>
      <c r="N111" s="3"/>
      <c r="O111" s="2"/>
    </row>
    <row r="112" spans="1:15" ht="15.6" x14ac:dyDescent="0.3">
      <c r="E112" s="4"/>
      <c r="F112" s="4"/>
      <c r="G112" s="2"/>
      <c r="H112" s="4"/>
      <c r="I112" s="4"/>
      <c r="J112" s="4"/>
      <c r="K112" s="4"/>
      <c r="L112" s="4"/>
      <c r="M112" s="4"/>
      <c r="O112" s="2"/>
    </row>
    <row r="113" spans="1:15" s="1" customFormat="1" ht="15.6" x14ac:dyDescent="0.3">
      <c r="A113" s="2"/>
      <c r="B113" s="3"/>
      <c r="C113" s="3"/>
      <c r="D113"/>
      <c r="E113" s="4"/>
      <c r="F113" s="4"/>
      <c r="G113" s="4"/>
      <c r="H113" s="4"/>
      <c r="I113" s="4"/>
      <c r="J113" s="4"/>
      <c r="K113" s="4"/>
      <c r="L113" s="4"/>
      <c r="M113" s="4"/>
      <c r="N113" s="3"/>
      <c r="O113" s="2"/>
    </row>
    <row r="114" spans="1:15" ht="15.6" x14ac:dyDescent="0.3">
      <c r="E114" s="4"/>
      <c r="F114" s="4"/>
      <c r="G114" s="2"/>
      <c r="H114" s="4"/>
      <c r="I114" s="4"/>
      <c r="J114" s="4"/>
      <c r="K114" s="4"/>
      <c r="L114" s="4"/>
      <c r="M114" s="4"/>
      <c r="O114" s="2"/>
    </row>
    <row r="115" spans="1:15" s="1" customFormat="1" ht="15.6" x14ac:dyDescent="0.3">
      <c r="A115" s="2"/>
      <c r="B115" s="3"/>
      <c r="C115" s="3"/>
      <c r="D115"/>
      <c r="E115" s="4"/>
      <c r="F115" s="4"/>
      <c r="G115" s="4"/>
      <c r="H115" s="4"/>
      <c r="I115" s="4"/>
      <c r="J115" s="4"/>
      <c r="K115" s="4"/>
      <c r="L115" s="4"/>
      <c r="M115" s="4"/>
      <c r="N115" s="3"/>
      <c r="O115" s="2"/>
    </row>
    <row r="116" spans="1:15" ht="15.6" x14ac:dyDescent="0.3">
      <c r="E116" s="4"/>
      <c r="F116" s="4"/>
      <c r="G116" s="4"/>
      <c r="H116" s="4"/>
      <c r="I116" s="4"/>
      <c r="J116" s="4"/>
      <c r="K116" s="4"/>
      <c r="L116" s="4"/>
      <c r="M116" s="4"/>
      <c r="O116" s="2"/>
    </row>
    <row r="117" spans="1:15" s="1" customFormat="1" ht="15.6" x14ac:dyDescent="0.3">
      <c r="A117" s="2"/>
      <c r="B117" s="3"/>
      <c r="C117" s="3"/>
      <c r="D117"/>
      <c r="E117" s="4"/>
      <c r="F117" s="4"/>
      <c r="G117" s="4"/>
      <c r="H117" s="4"/>
      <c r="I117" s="4"/>
      <c r="J117" s="4"/>
      <c r="K117" s="4"/>
      <c r="L117" s="4"/>
      <c r="M117" s="4"/>
      <c r="N117" s="3"/>
      <c r="O117" s="2"/>
    </row>
    <row r="118" spans="1:15" ht="15.6" x14ac:dyDescent="0.3">
      <c r="E118" s="4"/>
      <c r="F118" s="4"/>
      <c r="G118" s="4"/>
      <c r="H118" s="4"/>
      <c r="I118" s="4"/>
      <c r="J118" s="4"/>
      <c r="K118" s="4"/>
      <c r="L118" s="4"/>
      <c r="M118" s="4"/>
      <c r="O118" s="2"/>
    </row>
    <row r="119" spans="1:15" s="1" customFormat="1" ht="15.6" x14ac:dyDescent="0.3">
      <c r="A119" s="2"/>
      <c r="B119" s="3"/>
      <c r="C119" s="3"/>
      <c r="D119"/>
      <c r="E119" s="4"/>
      <c r="F119" s="4"/>
      <c r="G119" s="2"/>
      <c r="H119" s="4"/>
      <c r="I119" s="4"/>
      <c r="J119" s="4"/>
      <c r="K119" s="4"/>
      <c r="L119" s="4"/>
      <c r="M119" s="4"/>
      <c r="N119" s="3"/>
      <c r="O119" s="2"/>
    </row>
    <row r="120" spans="1:15" ht="15.6" x14ac:dyDescent="0.3">
      <c r="E120" s="4"/>
      <c r="F120" s="4"/>
      <c r="G120" s="4"/>
      <c r="H120" s="4"/>
      <c r="I120" s="4"/>
      <c r="J120" s="4"/>
      <c r="K120" s="4"/>
      <c r="L120" s="4"/>
      <c r="M120" s="4"/>
      <c r="O120" s="2"/>
    </row>
    <row r="121" spans="1:15" s="1" customFormat="1" ht="15.6" x14ac:dyDescent="0.3">
      <c r="A121" s="2"/>
      <c r="B121" s="3"/>
      <c r="C121" s="3"/>
      <c r="D121"/>
      <c r="E121" s="4"/>
      <c r="F121" s="4"/>
      <c r="G121" s="4"/>
      <c r="H121" s="4"/>
      <c r="I121" s="4"/>
      <c r="J121" s="4"/>
      <c r="K121" s="4"/>
      <c r="L121" s="4"/>
      <c r="M121" s="4"/>
      <c r="N121" s="3"/>
      <c r="O121" s="2"/>
    </row>
    <row r="122" spans="1:15" ht="15.6" x14ac:dyDescent="0.3">
      <c r="E122" s="4"/>
      <c r="F122" s="4"/>
      <c r="G122" s="4"/>
      <c r="H122" s="4"/>
      <c r="I122" s="4"/>
      <c r="J122" s="4"/>
      <c r="K122" s="4"/>
      <c r="L122" s="4"/>
      <c r="M122" s="4"/>
      <c r="O122" s="2"/>
    </row>
    <row r="123" spans="1:15" s="1" customFormat="1" ht="15.6" x14ac:dyDescent="0.3">
      <c r="A123" s="2"/>
      <c r="B123" s="3"/>
      <c r="C123" s="3"/>
      <c r="D123"/>
      <c r="E123" s="4"/>
      <c r="F123" s="4"/>
      <c r="G123" s="4"/>
      <c r="H123" s="4"/>
      <c r="I123" s="4"/>
      <c r="J123" s="4"/>
      <c r="K123" s="4"/>
      <c r="L123" s="4"/>
      <c r="M123" s="4"/>
      <c r="N123" s="3"/>
      <c r="O123" s="2"/>
    </row>
    <row r="124" spans="1:15" ht="15.6" x14ac:dyDescent="0.3">
      <c r="E124" s="4"/>
      <c r="F124" s="4"/>
      <c r="G124" s="4"/>
      <c r="H124" s="4"/>
      <c r="I124" s="4"/>
      <c r="J124" s="4"/>
      <c r="K124" s="4"/>
      <c r="L124" s="4"/>
      <c r="M124" s="4"/>
      <c r="O124" s="2"/>
    </row>
    <row r="125" spans="1:15" s="1" customFormat="1" ht="15.6" x14ac:dyDescent="0.3">
      <c r="A125" s="2"/>
      <c r="B125" s="3"/>
      <c r="C125" s="3"/>
      <c r="D125"/>
      <c r="E125" s="4"/>
      <c r="F125" s="4"/>
      <c r="G125" s="4"/>
      <c r="H125" s="4"/>
      <c r="I125" s="4"/>
      <c r="J125" s="4"/>
      <c r="K125" s="4"/>
      <c r="L125" s="4"/>
      <c r="M125" s="4"/>
      <c r="N125" s="3"/>
      <c r="O125" s="2"/>
    </row>
    <row r="126" spans="1:15" ht="15.6" x14ac:dyDescent="0.3">
      <c r="E126" s="4"/>
      <c r="F126" s="4"/>
      <c r="G126" s="4"/>
      <c r="H126" s="4"/>
      <c r="I126" s="4"/>
      <c r="J126" s="4"/>
      <c r="K126" s="4"/>
      <c r="L126" s="4"/>
      <c r="M126" s="4"/>
      <c r="O126" s="2"/>
    </row>
    <row r="127" spans="1:15" s="1" customFormat="1" ht="15.6" x14ac:dyDescent="0.3">
      <c r="A127" s="2"/>
      <c r="B127" s="3"/>
      <c r="C127" s="3"/>
      <c r="D127"/>
      <c r="E127" s="4"/>
      <c r="F127" s="4"/>
      <c r="G127" s="2"/>
      <c r="H127" s="4"/>
      <c r="I127" s="4"/>
      <c r="J127" s="4"/>
      <c r="K127" s="4"/>
      <c r="L127" s="4"/>
      <c r="M127" s="4"/>
      <c r="N127" s="3"/>
      <c r="O127" s="2"/>
    </row>
    <row r="128" spans="1:15" ht="15.6" x14ac:dyDescent="0.3">
      <c r="E128" s="4"/>
      <c r="F128" s="4"/>
      <c r="G128" s="4"/>
      <c r="H128" s="4"/>
      <c r="I128" s="4"/>
      <c r="J128" s="4"/>
      <c r="K128" s="4"/>
      <c r="L128" s="4"/>
      <c r="M128" s="4"/>
      <c r="O128" s="2"/>
    </row>
    <row r="129" spans="1:15" s="1" customFormat="1" ht="15.6" x14ac:dyDescent="0.3">
      <c r="A129" s="2"/>
      <c r="B129" s="3"/>
      <c r="C129" s="3"/>
      <c r="D129"/>
      <c r="E129" s="4"/>
      <c r="F129" s="4"/>
      <c r="G129" s="4"/>
      <c r="H129" s="4"/>
      <c r="I129" s="4"/>
      <c r="J129" s="4"/>
      <c r="K129" s="4"/>
      <c r="L129" s="4"/>
      <c r="M129" s="4"/>
      <c r="N129" s="3"/>
      <c r="O129" s="2"/>
    </row>
    <row r="130" spans="1:15" ht="15.6" x14ac:dyDescent="0.3">
      <c r="E130" s="4"/>
      <c r="F130" s="4"/>
      <c r="G130" s="4"/>
      <c r="H130" s="4"/>
      <c r="I130" s="4"/>
      <c r="J130" s="4"/>
      <c r="K130" s="4"/>
      <c r="L130" s="4"/>
      <c r="M130" s="4"/>
      <c r="O130" s="2"/>
    </row>
    <row r="131" spans="1:15" s="1" customFormat="1" ht="15.6" x14ac:dyDescent="0.3">
      <c r="A131" s="2"/>
      <c r="B131" s="3"/>
      <c r="C131" s="3"/>
      <c r="D131"/>
      <c r="E131" s="4"/>
      <c r="F131" s="4"/>
      <c r="G131" s="4"/>
      <c r="H131" s="4"/>
      <c r="I131" s="4"/>
      <c r="J131" s="4"/>
      <c r="K131" s="4"/>
      <c r="L131" s="4"/>
      <c r="M131" s="4"/>
      <c r="N131" s="3"/>
      <c r="O131" s="2"/>
    </row>
    <row r="132" spans="1:15" ht="15.6" x14ac:dyDescent="0.3">
      <c r="E132" s="4"/>
      <c r="F132" s="4"/>
      <c r="G132" s="2"/>
      <c r="H132" s="4"/>
      <c r="I132" s="4"/>
      <c r="J132" s="4"/>
      <c r="K132" s="4"/>
      <c r="L132" s="4"/>
      <c r="M132" s="4"/>
      <c r="O132" s="2"/>
    </row>
    <row r="133" spans="1:15" s="1" customFormat="1" ht="15.6" x14ac:dyDescent="0.3">
      <c r="A133" s="2"/>
      <c r="B133" s="3"/>
      <c r="C133" s="3"/>
      <c r="D133"/>
      <c r="E133" s="4"/>
      <c r="F133" s="4"/>
      <c r="G133" s="4"/>
      <c r="H133" s="4"/>
      <c r="I133" s="4"/>
      <c r="J133" s="4"/>
      <c r="K133" s="4"/>
      <c r="L133" s="4"/>
      <c r="M133" s="4"/>
      <c r="N133" s="3"/>
      <c r="O133" s="2"/>
    </row>
    <row r="134" spans="1:15" ht="15.6" x14ac:dyDescent="0.3">
      <c r="E134" s="4"/>
      <c r="F134" s="4"/>
      <c r="G134" s="4"/>
      <c r="H134" s="4"/>
      <c r="I134" s="4"/>
      <c r="J134" s="4"/>
      <c r="K134" s="4"/>
      <c r="L134" s="4"/>
      <c r="M134" s="4"/>
      <c r="O134" s="2"/>
    </row>
    <row r="135" spans="1:15" s="1" customFormat="1" ht="15.6" x14ac:dyDescent="0.3">
      <c r="A135" s="2"/>
      <c r="B135" s="3"/>
      <c r="C135" s="3"/>
      <c r="D135"/>
      <c r="E135" s="4"/>
      <c r="F135" s="4"/>
      <c r="G135" s="4"/>
      <c r="H135" s="4"/>
      <c r="I135" s="4"/>
      <c r="J135" s="4"/>
      <c r="K135" s="4"/>
      <c r="L135" s="4"/>
      <c r="M135" s="4"/>
      <c r="N135" s="3"/>
      <c r="O135" s="2"/>
    </row>
    <row r="136" spans="1:15" ht="15.6" x14ac:dyDescent="0.3">
      <c r="E136" s="4"/>
      <c r="F136" s="4"/>
      <c r="G136" s="4"/>
      <c r="H136" s="4"/>
      <c r="I136" s="4"/>
      <c r="J136" s="4"/>
      <c r="K136" s="4"/>
      <c r="L136" s="4"/>
      <c r="M136" s="4"/>
      <c r="O136" s="2"/>
    </row>
    <row r="137" spans="1:15" s="1" customFormat="1" ht="15.6" x14ac:dyDescent="0.3">
      <c r="A137" s="2"/>
      <c r="B137" s="3"/>
      <c r="C137" s="3"/>
      <c r="D137"/>
      <c r="E137" s="4"/>
      <c r="F137" s="4"/>
      <c r="G137" s="4"/>
      <c r="H137" s="4"/>
      <c r="I137" s="4"/>
      <c r="J137" s="4"/>
      <c r="K137" s="4"/>
      <c r="L137" s="4"/>
      <c r="M137" s="4"/>
      <c r="N137" s="3"/>
      <c r="O137" s="2"/>
    </row>
    <row r="138" spans="1:15" ht="15.6" x14ac:dyDescent="0.3">
      <c r="E138" s="4"/>
      <c r="F138" s="4"/>
      <c r="G138" s="4"/>
      <c r="H138" s="4"/>
      <c r="I138" s="4"/>
      <c r="J138" s="4"/>
      <c r="K138" s="4"/>
      <c r="L138" s="4"/>
      <c r="M138" s="4"/>
      <c r="O138" s="2"/>
    </row>
  </sheetData>
  <mergeCells count="17">
    <mergeCell ref="A102:D102"/>
    <mergeCell ref="A96:D96"/>
    <mergeCell ref="A97:D97"/>
    <mergeCell ref="A98:D98"/>
    <mergeCell ref="A99:D99"/>
    <mergeCell ref="A100:D100"/>
    <mergeCell ref="A91:D91"/>
    <mergeCell ref="A101:D101"/>
    <mergeCell ref="A92:D92"/>
    <mergeCell ref="A93:D93"/>
    <mergeCell ref="A94:D94"/>
    <mergeCell ref="A95:D95"/>
    <mergeCell ref="A87:D87"/>
    <mergeCell ref="A88:D88"/>
    <mergeCell ref="A1:O1"/>
    <mergeCell ref="A2:O2"/>
    <mergeCell ref="A90:D90"/>
  </mergeCells>
  <conditionalFormatting sqref="G3:G23 G25:G38 G41:G47 G49:G51 G53:G74 G78 G85:G86">
    <cfRule type="expression" dxfId="9" priority="1">
      <formula>G3="IT(402)"</formula>
    </cfRule>
    <cfRule type="expression" dxfId="8" priority="2">
      <formula>G3="MATHS STD.(041)"</formula>
    </cfRule>
  </conditionalFormatting>
  <conditionalFormatting sqref="G106:G112 G115:G122 J123:J124 G125:G1048576">
    <cfRule type="expression" dxfId="7" priority="5">
      <formula>G106="IT(402)"</formula>
    </cfRule>
    <cfRule type="expression" dxfId="6" priority="6">
      <formula>G106="MATHS STD.(041)"</formula>
    </cfRule>
  </conditionalFormatting>
  <conditionalFormatting sqref="H3:H86 H89 H103:H1048576">
    <cfRule type="expression" dxfId="5" priority="4">
      <formula>H3="IT(402)"</formula>
    </cfRule>
  </conditionalFormatting>
  <conditionalFormatting sqref="J3:J86 J89 J103:J122 J125:J1048576">
    <cfRule type="expression" dxfId="4" priority="3">
      <formula>J3="MATHS BASIC(241)"</formula>
    </cfRule>
  </conditionalFormatting>
  <pageMargins left="0.4" right="0.35" top="0.3" bottom="0.34" header="0.23" footer="0.3"/>
  <pageSetup paperSize="5" scale="56"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4755-B202-43D7-9AA7-F1920E6337CE}">
  <sheetPr codeName="Sheet3">
    <pageSetUpPr fitToPage="1"/>
  </sheetPr>
  <dimension ref="A1:F84"/>
  <sheetViews>
    <sheetView zoomScale="85" zoomScaleNormal="85" zoomScaleSheetLayoutView="100" workbookViewId="0">
      <pane xSplit="3" ySplit="1" topLeftCell="D2" activePane="bottomRight" state="frozen"/>
      <selection pane="topRight" activeCell="D1" sqref="D1"/>
      <selection pane="bottomLeft" activeCell="A2" sqref="A2"/>
      <selection pane="bottomRight" activeCell="I47" sqref="I47"/>
    </sheetView>
  </sheetViews>
  <sheetFormatPr defaultRowHeight="14.4" x14ac:dyDescent="0.3"/>
  <cols>
    <col min="1" max="1" width="7.109375" style="3" customWidth="1"/>
    <col min="2" max="2" width="19.33203125" bestFit="1" customWidth="1"/>
    <col min="3" max="3" width="24.5546875" style="25" customWidth="1"/>
    <col min="4" max="4" width="28.33203125" style="25" customWidth="1"/>
    <col min="5" max="5" width="19.5546875" style="25" bestFit="1" customWidth="1"/>
    <col min="6" max="6" width="12" style="3" customWidth="1"/>
  </cols>
  <sheetData>
    <row r="1" spans="1:6" s="1" customFormat="1" ht="17.25" customHeight="1" x14ac:dyDescent="0.3">
      <c r="A1" s="12" t="s">
        <v>102</v>
      </c>
      <c r="B1" s="1" t="s">
        <v>510</v>
      </c>
      <c r="C1" s="26" t="s">
        <v>86</v>
      </c>
      <c r="D1" s="26" t="s">
        <v>119</v>
      </c>
      <c r="E1" s="26" t="s">
        <v>120</v>
      </c>
      <c r="F1" s="12" t="s">
        <v>85</v>
      </c>
    </row>
    <row r="2" spans="1:6" ht="18" x14ac:dyDescent="0.3">
      <c r="A2" s="14">
        <v>1</v>
      </c>
      <c r="B2" s="38" t="s">
        <v>212</v>
      </c>
      <c r="C2" s="31" t="s">
        <v>3</v>
      </c>
      <c r="D2" s="31" t="s">
        <v>171</v>
      </c>
      <c r="E2" s="44" t="s">
        <v>509</v>
      </c>
      <c r="F2" s="30">
        <v>21125780</v>
      </c>
    </row>
    <row r="3" spans="1:6" ht="15.6" x14ac:dyDescent="0.3">
      <c r="A3" s="14">
        <v>2</v>
      </c>
      <c r="B3" s="32" t="s">
        <v>212</v>
      </c>
      <c r="C3" s="27" t="s">
        <v>5</v>
      </c>
      <c r="D3" s="27" t="s">
        <v>164</v>
      </c>
      <c r="E3" s="27" t="s">
        <v>198</v>
      </c>
      <c r="F3" s="14">
        <v>21125781</v>
      </c>
    </row>
    <row r="4" spans="1:6" ht="15.6" x14ac:dyDescent="0.3">
      <c r="A4" s="14">
        <v>3</v>
      </c>
      <c r="B4" s="32" t="s">
        <v>212</v>
      </c>
      <c r="C4" s="27" t="s">
        <v>6</v>
      </c>
      <c r="D4" s="27" t="s">
        <v>126</v>
      </c>
      <c r="E4" s="27" t="s">
        <v>198</v>
      </c>
      <c r="F4" s="14">
        <v>21125782</v>
      </c>
    </row>
    <row r="5" spans="1:6" s="1" customFormat="1" ht="15.6" x14ac:dyDescent="0.3">
      <c r="A5" s="14">
        <v>4</v>
      </c>
      <c r="B5" s="32" t="s">
        <v>212</v>
      </c>
      <c r="C5" s="27" t="s">
        <v>7</v>
      </c>
      <c r="D5" s="27" t="s">
        <v>138</v>
      </c>
      <c r="E5" s="27" t="s">
        <v>137</v>
      </c>
      <c r="F5" s="14">
        <v>21125783</v>
      </c>
    </row>
    <row r="6" spans="1:6" ht="18" x14ac:dyDescent="0.35">
      <c r="A6" s="14">
        <v>5</v>
      </c>
      <c r="B6" s="32" t="s">
        <v>212</v>
      </c>
      <c r="C6" s="29" t="s">
        <v>8</v>
      </c>
      <c r="D6" s="29" t="s">
        <v>175</v>
      </c>
      <c r="E6" s="39" t="s">
        <v>210</v>
      </c>
      <c r="F6" s="28">
        <v>21125784</v>
      </c>
    </row>
    <row r="7" spans="1:6" s="1" customFormat="1" ht="18" x14ac:dyDescent="0.3">
      <c r="A7" s="14">
        <v>6</v>
      </c>
      <c r="B7" s="38" t="s">
        <v>212</v>
      </c>
      <c r="C7" s="31" t="s">
        <v>9</v>
      </c>
      <c r="D7" s="31" t="s">
        <v>201</v>
      </c>
      <c r="E7" s="44" t="s">
        <v>509</v>
      </c>
      <c r="F7" s="30">
        <v>21125785</v>
      </c>
    </row>
    <row r="8" spans="1:6" ht="15.6" x14ac:dyDescent="0.3">
      <c r="A8" s="14">
        <v>7</v>
      </c>
      <c r="B8" s="32" t="s">
        <v>212</v>
      </c>
      <c r="C8" s="27" t="s">
        <v>10</v>
      </c>
      <c r="D8" s="27" t="s">
        <v>144</v>
      </c>
      <c r="E8" s="27" t="s">
        <v>199</v>
      </c>
      <c r="F8" s="14">
        <v>21125786</v>
      </c>
    </row>
    <row r="9" spans="1:6" s="1" customFormat="1" ht="15.6" x14ac:dyDescent="0.3">
      <c r="A9" s="14">
        <v>8</v>
      </c>
      <c r="B9" s="32" t="s">
        <v>212</v>
      </c>
      <c r="C9" s="27" t="s">
        <v>11</v>
      </c>
      <c r="D9" s="27" t="s">
        <v>145</v>
      </c>
      <c r="E9" s="27" t="s">
        <v>198</v>
      </c>
      <c r="F9" s="14">
        <v>21125787</v>
      </c>
    </row>
    <row r="10" spans="1:6" ht="15.6" x14ac:dyDescent="0.3">
      <c r="A10" s="14">
        <v>9</v>
      </c>
      <c r="B10" s="32" t="s">
        <v>212</v>
      </c>
      <c r="C10" s="27" t="s">
        <v>12</v>
      </c>
      <c r="D10" s="27" t="s">
        <v>146</v>
      </c>
      <c r="E10" s="27" t="s">
        <v>198</v>
      </c>
      <c r="F10" s="14">
        <v>21125788</v>
      </c>
    </row>
    <row r="11" spans="1:6" s="1" customFormat="1" ht="18" x14ac:dyDescent="0.35">
      <c r="A11" s="14">
        <v>10</v>
      </c>
      <c r="B11" s="32" t="s">
        <v>211</v>
      </c>
      <c r="C11" s="29" t="s">
        <v>14</v>
      </c>
      <c r="D11" s="29" t="s">
        <v>192</v>
      </c>
      <c r="E11" s="39" t="s">
        <v>210</v>
      </c>
      <c r="F11" s="28">
        <v>21125789</v>
      </c>
    </row>
    <row r="12" spans="1:6" ht="15.6" x14ac:dyDescent="0.3">
      <c r="A12" s="14">
        <v>11</v>
      </c>
      <c r="B12" s="32" t="s">
        <v>212</v>
      </c>
      <c r="C12" s="27" t="s">
        <v>15</v>
      </c>
      <c r="D12" s="27" t="s">
        <v>167</v>
      </c>
      <c r="E12" s="27" t="s">
        <v>199</v>
      </c>
      <c r="F12" s="14">
        <v>21125790</v>
      </c>
    </row>
    <row r="13" spans="1:6" s="1" customFormat="1" ht="15.6" x14ac:dyDescent="0.3">
      <c r="A13" s="14">
        <v>12</v>
      </c>
      <c r="B13" s="32" t="s">
        <v>212</v>
      </c>
      <c r="C13" s="27" t="s">
        <v>16</v>
      </c>
      <c r="D13" s="27" t="s">
        <v>136</v>
      </c>
      <c r="E13" s="27" t="s">
        <v>137</v>
      </c>
      <c r="F13" s="14">
        <v>21125791</v>
      </c>
    </row>
    <row r="14" spans="1:6" ht="15.6" x14ac:dyDescent="0.3">
      <c r="A14" s="14">
        <v>13</v>
      </c>
      <c r="B14" s="32" t="s">
        <v>212</v>
      </c>
      <c r="C14" s="27" t="s">
        <v>17</v>
      </c>
      <c r="D14" s="27" t="s">
        <v>162</v>
      </c>
      <c r="E14" s="27" t="s">
        <v>199</v>
      </c>
      <c r="F14" s="14">
        <v>21125792</v>
      </c>
    </row>
    <row r="15" spans="1:6" s="1" customFormat="1" ht="15.6" x14ac:dyDescent="0.3">
      <c r="A15" s="14">
        <v>14</v>
      </c>
      <c r="B15" s="32" t="s">
        <v>212</v>
      </c>
      <c r="C15" s="27" t="s">
        <v>18</v>
      </c>
      <c r="D15" s="27" t="s">
        <v>170</v>
      </c>
      <c r="E15" s="27" t="s">
        <v>199</v>
      </c>
      <c r="F15" s="14">
        <v>21125793</v>
      </c>
    </row>
    <row r="16" spans="1:6" ht="15.6" x14ac:dyDescent="0.3">
      <c r="A16" s="14">
        <v>15</v>
      </c>
      <c r="B16" s="32" t="s">
        <v>212</v>
      </c>
      <c r="C16" s="27" t="s">
        <v>19</v>
      </c>
      <c r="D16" s="27" t="s">
        <v>147</v>
      </c>
      <c r="E16" s="27" t="s">
        <v>198</v>
      </c>
      <c r="F16" s="14">
        <v>21125794</v>
      </c>
    </row>
    <row r="17" spans="1:6" s="1" customFormat="1" ht="15.6" x14ac:dyDescent="0.3">
      <c r="A17" s="14">
        <v>16</v>
      </c>
      <c r="B17" s="32" t="s">
        <v>212</v>
      </c>
      <c r="C17" s="27" t="s">
        <v>20</v>
      </c>
      <c r="D17" s="27" t="s">
        <v>148</v>
      </c>
      <c r="E17" s="27" t="s">
        <v>199</v>
      </c>
      <c r="F17" s="14">
        <v>21125795</v>
      </c>
    </row>
    <row r="18" spans="1:6" ht="18" x14ac:dyDescent="0.3">
      <c r="A18" s="14">
        <v>17</v>
      </c>
      <c r="B18" s="38" t="s">
        <v>212</v>
      </c>
      <c r="C18" s="31" t="s">
        <v>21</v>
      </c>
      <c r="D18" s="31" t="s">
        <v>139</v>
      </c>
      <c r="E18" s="44" t="s">
        <v>509</v>
      </c>
      <c r="F18" s="30">
        <v>21125796</v>
      </c>
    </row>
    <row r="19" spans="1:6" s="1" customFormat="1" ht="18" x14ac:dyDescent="0.35">
      <c r="A19" s="14">
        <v>18</v>
      </c>
      <c r="B19" s="43" t="s">
        <v>211</v>
      </c>
      <c r="C19" s="29" t="s">
        <v>21</v>
      </c>
      <c r="D19" s="29" t="s">
        <v>190</v>
      </c>
      <c r="E19" s="39" t="s">
        <v>210</v>
      </c>
      <c r="F19" s="28">
        <v>21125797</v>
      </c>
    </row>
    <row r="20" spans="1:6" ht="15.6" x14ac:dyDescent="0.3">
      <c r="A20" s="14">
        <v>19</v>
      </c>
      <c r="B20" s="32" t="s">
        <v>212</v>
      </c>
      <c r="C20" s="27" t="s">
        <v>22</v>
      </c>
      <c r="D20" s="27" t="s">
        <v>150</v>
      </c>
      <c r="E20" s="27" t="s">
        <v>198</v>
      </c>
      <c r="F20" s="14">
        <v>21125798</v>
      </c>
    </row>
    <row r="21" spans="1:6" s="1" customFormat="1" ht="18" x14ac:dyDescent="0.35">
      <c r="A21" s="14">
        <v>20</v>
      </c>
      <c r="B21" s="32" t="s">
        <v>212</v>
      </c>
      <c r="C21" s="29" t="s">
        <v>23</v>
      </c>
      <c r="D21" s="29" t="s">
        <v>193</v>
      </c>
      <c r="E21" s="39" t="s">
        <v>210</v>
      </c>
      <c r="F21" s="28">
        <v>21125799</v>
      </c>
    </row>
    <row r="22" spans="1:6" ht="15.6" x14ac:dyDescent="0.3">
      <c r="A22" s="14">
        <v>21</v>
      </c>
      <c r="B22" s="32" t="s">
        <v>212</v>
      </c>
      <c r="C22" s="27" t="s">
        <v>24</v>
      </c>
      <c r="D22" s="27" t="s">
        <v>129</v>
      </c>
      <c r="E22" s="27" t="s">
        <v>137</v>
      </c>
      <c r="F22" s="14">
        <v>21125800</v>
      </c>
    </row>
    <row r="23" spans="1:6" s="1" customFormat="1" ht="15.6" x14ac:dyDescent="0.3">
      <c r="A23" s="14">
        <v>22</v>
      </c>
      <c r="B23" s="32" t="s">
        <v>212</v>
      </c>
      <c r="C23" s="27" t="s">
        <v>25</v>
      </c>
      <c r="D23" s="27" t="s">
        <v>134</v>
      </c>
      <c r="E23" s="27" t="s">
        <v>198</v>
      </c>
      <c r="F23" s="14">
        <v>21125801</v>
      </c>
    </row>
    <row r="24" spans="1:6" ht="18" x14ac:dyDescent="0.35">
      <c r="A24" s="14">
        <v>23</v>
      </c>
      <c r="B24" s="32" t="s">
        <v>212</v>
      </c>
      <c r="C24" s="29" t="s">
        <v>26</v>
      </c>
      <c r="D24" s="29" t="s">
        <v>178</v>
      </c>
      <c r="E24" s="39" t="s">
        <v>210</v>
      </c>
      <c r="F24" s="28">
        <v>21125802</v>
      </c>
    </row>
    <row r="25" spans="1:6" s="1" customFormat="1" ht="15.6" x14ac:dyDescent="0.3">
      <c r="A25" s="14">
        <v>24</v>
      </c>
      <c r="B25" s="32" t="s">
        <v>212</v>
      </c>
      <c r="C25" s="27" t="s">
        <v>27</v>
      </c>
      <c r="D25" s="27" t="s">
        <v>140</v>
      </c>
      <c r="E25" s="27" t="s">
        <v>137</v>
      </c>
      <c r="F25" s="14">
        <v>21125803</v>
      </c>
    </row>
    <row r="26" spans="1:6" ht="18" x14ac:dyDescent="0.35">
      <c r="A26" s="14">
        <v>25</v>
      </c>
      <c r="B26" s="32" t="s">
        <v>211</v>
      </c>
      <c r="C26" s="29" t="s">
        <v>180</v>
      </c>
      <c r="D26" s="29" t="s">
        <v>181</v>
      </c>
      <c r="E26" s="39" t="s">
        <v>210</v>
      </c>
      <c r="F26" s="28">
        <v>21125804</v>
      </c>
    </row>
    <row r="27" spans="1:6" s="1" customFormat="1" ht="18" x14ac:dyDescent="0.3">
      <c r="A27" s="14">
        <v>26</v>
      </c>
      <c r="B27" s="38" t="s">
        <v>212</v>
      </c>
      <c r="C27" s="31" t="s">
        <v>29</v>
      </c>
      <c r="D27" s="31" t="s">
        <v>179</v>
      </c>
      <c r="E27" s="44" t="s">
        <v>509</v>
      </c>
      <c r="F27" s="30">
        <v>21125805</v>
      </c>
    </row>
    <row r="28" spans="1:6" ht="15.6" x14ac:dyDescent="0.3">
      <c r="A28" s="14">
        <v>27</v>
      </c>
      <c r="B28" s="32" t="s">
        <v>212</v>
      </c>
      <c r="C28" s="27" t="s">
        <v>30</v>
      </c>
      <c r="D28" s="27" t="s">
        <v>163</v>
      </c>
      <c r="E28" s="27" t="s">
        <v>198</v>
      </c>
      <c r="F28" s="14">
        <v>21125806</v>
      </c>
    </row>
    <row r="29" spans="1:6" s="1" customFormat="1" ht="15.6" x14ac:dyDescent="0.3">
      <c r="A29" s="14">
        <v>28</v>
      </c>
      <c r="B29" s="32" t="s">
        <v>212</v>
      </c>
      <c r="C29" s="27" t="s">
        <v>31</v>
      </c>
      <c r="D29" s="27" t="s">
        <v>169</v>
      </c>
      <c r="E29" s="27" t="s">
        <v>137</v>
      </c>
      <c r="F29" s="14">
        <v>21125807</v>
      </c>
    </row>
    <row r="30" spans="1:6" ht="15.6" x14ac:dyDescent="0.3">
      <c r="A30" s="14">
        <v>29</v>
      </c>
      <c r="B30" s="32" t="s">
        <v>211</v>
      </c>
      <c r="C30" s="27" t="s">
        <v>32</v>
      </c>
      <c r="D30" s="27" t="s">
        <v>123</v>
      </c>
      <c r="E30" s="27" t="s">
        <v>199</v>
      </c>
      <c r="F30" s="14">
        <v>21125808</v>
      </c>
    </row>
    <row r="31" spans="1:6" s="1" customFormat="1" ht="15.6" x14ac:dyDescent="0.3">
      <c r="A31" s="14">
        <v>30</v>
      </c>
      <c r="B31" s="32" t="s">
        <v>212</v>
      </c>
      <c r="C31" s="27" t="s">
        <v>33</v>
      </c>
      <c r="D31" s="27" t="s">
        <v>125</v>
      </c>
      <c r="E31" s="27" t="s">
        <v>198</v>
      </c>
      <c r="F31" s="14">
        <v>21125809</v>
      </c>
    </row>
    <row r="32" spans="1:6" ht="15.6" x14ac:dyDescent="0.3">
      <c r="A32" s="14">
        <v>31</v>
      </c>
      <c r="B32" s="32" t="s">
        <v>212</v>
      </c>
      <c r="C32" s="27" t="s">
        <v>34</v>
      </c>
      <c r="D32" s="27" t="s">
        <v>121</v>
      </c>
      <c r="E32" s="27" t="s">
        <v>198</v>
      </c>
      <c r="F32" s="14">
        <v>21125810</v>
      </c>
    </row>
    <row r="33" spans="1:6" s="1" customFormat="1" ht="18" x14ac:dyDescent="0.3">
      <c r="A33" s="14">
        <v>32</v>
      </c>
      <c r="B33" s="38" t="s">
        <v>212</v>
      </c>
      <c r="C33" s="31" t="s">
        <v>35</v>
      </c>
      <c r="D33" s="31" t="s">
        <v>185</v>
      </c>
      <c r="E33" s="39" t="s">
        <v>210</v>
      </c>
      <c r="F33" s="30">
        <v>21125811</v>
      </c>
    </row>
    <row r="34" spans="1:6" ht="15.6" x14ac:dyDescent="0.3">
      <c r="A34" s="14">
        <v>33</v>
      </c>
      <c r="B34" s="32" t="s">
        <v>212</v>
      </c>
      <c r="C34" s="27" t="s">
        <v>36</v>
      </c>
      <c r="D34" s="27" t="s">
        <v>151</v>
      </c>
      <c r="E34" s="27" t="s">
        <v>198</v>
      </c>
      <c r="F34" s="14">
        <v>21125812</v>
      </c>
    </row>
    <row r="35" spans="1:6" s="1" customFormat="1" ht="15.6" x14ac:dyDescent="0.3">
      <c r="A35" s="14">
        <v>34</v>
      </c>
      <c r="B35" s="32" t="s">
        <v>212</v>
      </c>
      <c r="C35" s="27" t="s">
        <v>37</v>
      </c>
      <c r="D35" s="27" t="s">
        <v>132</v>
      </c>
      <c r="E35" s="27" t="s">
        <v>198</v>
      </c>
      <c r="F35" s="14">
        <v>21125813</v>
      </c>
    </row>
    <row r="36" spans="1:6" ht="15.6" x14ac:dyDescent="0.3">
      <c r="A36" s="14">
        <v>35</v>
      </c>
      <c r="B36" s="32" t="s">
        <v>211</v>
      </c>
      <c r="C36" s="27" t="s">
        <v>38</v>
      </c>
      <c r="D36" s="27" t="s">
        <v>131</v>
      </c>
      <c r="E36" s="27" t="s">
        <v>198</v>
      </c>
      <c r="F36" s="14">
        <v>21125814</v>
      </c>
    </row>
    <row r="37" spans="1:6" s="1" customFormat="1" ht="18" x14ac:dyDescent="0.3">
      <c r="A37" s="14">
        <v>36</v>
      </c>
      <c r="B37" s="38" t="s">
        <v>212</v>
      </c>
      <c r="C37" s="31" t="s">
        <v>39</v>
      </c>
      <c r="D37" s="31" t="s">
        <v>202</v>
      </c>
      <c r="E37" s="44" t="s">
        <v>509</v>
      </c>
      <c r="F37" s="30">
        <v>21125815</v>
      </c>
    </row>
    <row r="38" spans="1:6" ht="15.6" x14ac:dyDescent="0.3">
      <c r="A38" s="14">
        <v>37</v>
      </c>
      <c r="B38" s="32" t="s">
        <v>212</v>
      </c>
      <c r="C38" s="27" t="s">
        <v>40</v>
      </c>
      <c r="D38" s="27" t="s">
        <v>124</v>
      </c>
      <c r="E38" s="27" t="s">
        <v>198</v>
      </c>
      <c r="F38" s="14">
        <v>21125816</v>
      </c>
    </row>
    <row r="39" spans="1:6" s="1" customFormat="1" ht="18" x14ac:dyDescent="0.3">
      <c r="A39" s="14">
        <v>38</v>
      </c>
      <c r="B39" s="38" t="s">
        <v>213</v>
      </c>
      <c r="C39" s="31" t="s">
        <v>41</v>
      </c>
      <c r="D39" s="31" t="s">
        <v>187</v>
      </c>
      <c r="E39" s="44" t="s">
        <v>509</v>
      </c>
      <c r="F39" s="30">
        <v>21125817</v>
      </c>
    </row>
    <row r="40" spans="1:6" ht="18" x14ac:dyDescent="0.3">
      <c r="A40" s="14">
        <v>39</v>
      </c>
      <c r="B40" s="38" t="s">
        <v>213</v>
      </c>
      <c r="C40" s="31" t="s">
        <v>203</v>
      </c>
      <c r="D40" s="31" t="s">
        <v>186</v>
      </c>
      <c r="E40" s="44" t="s">
        <v>509</v>
      </c>
      <c r="F40" s="30">
        <v>21125818</v>
      </c>
    </row>
    <row r="41" spans="1:6" s="1" customFormat="1" ht="18" x14ac:dyDescent="0.35">
      <c r="A41" s="14">
        <v>40</v>
      </c>
      <c r="B41" s="42" t="s">
        <v>213</v>
      </c>
      <c r="C41" s="29" t="s">
        <v>183</v>
      </c>
      <c r="D41" s="29" t="s">
        <v>63</v>
      </c>
      <c r="E41" s="39" t="s">
        <v>210</v>
      </c>
      <c r="F41" s="28">
        <v>21125819</v>
      </c>
    </row>
    <row r="42" spans="1:6" ht="18" x14ac:dyDescent="0.35">
      <c r="A42" s="14">
        <v>41</v>
      </c>
      <c r="B42" s="32" t="s">
        <v>211</v>
      </c>
      <c r="C42" s="29" t="s">
        <v>44</v>
      </c>
      <c r="D42" s="29" t="s">
        <v>172</v>
      </c>
      <c r="E42" s="39" t="s">
        <v>210</v>
      </c>
      <c r="F42" s="28">
        <v>21125820</v>
      </c>
    </row>
    <row r="43" spans="1:6" s="1" customFormat="1" ht="15.6" x14ac:dyDescent="0.3">
      <c r="A43" s="14">
        <v>42</v>
      </c>
      <c r="B43" s="32" t="s">
        <v>211</v>
      </c>
      <c r="C43" s="27" t="s">
        <v>45</v>
      </c>
      <c r="D43" s="27" t="s">
        <v>141</v>
      </c>
      <c r="E43" s="27" t="s">
        <v>137</v>
      </c>
      <c r="F43" s="14">
        <v>21125821</v>
      </c>
    </row>
    <row r="44" spans="1:6" ht="15.6" x14ac:dyDescent="0.3">
      <c r="A44" s="14">
        <v>43</v>
      </c>
      <c r="B44" s="32" t="s">
        <v>211</v>
      </c>
      <c r="C44" s="27" t="s">
        <v>46</v>
      </c>
      <c r="D44" s="27" t="s">
        <v>152</v>
      </c>
      <c r="E44" s="27" t="s">
        <v>198</v>
      </c>
      <c r="F44" s="14">
        <v>21125822</v>
      </c>
    </row>
    <row r="45" spans="1:6" s="1" customFormat="1" ht="15.6" x14ac:dyDescent="0.3">
      <c r="A45" s="14">
        <v>44</v>
      </c>
      <c r="B45" s="32" t="s">
        <v>212</v>
      </c>
      <c r="C45" s="27" t="s">
        <v>47</v>
      </c>
      <c r="D45" s="27" t="s">
        <v>128</v>
      </c>
      <c r="E45" s="27" t="s">
        <v>198</v>
      </c>
      <c r="F45" s="14">
        <v>21125823</v>
      </c>
    </row>
    <row r="46" spans="1:6" ht="18" x14ac:dyDescent="0.35">
      <c r="A46" s="14">
        <v>45</v>
      </c>
      <c r="B46" s="33" t="s">
        <v>211</v>
      </c>
      <c r="C46" s="29" t="s">
        <v>48</v>
      </c>
      <c r="D46" s="29" t="s">
        <v>176</v>
      </c>
      <c r="E46" s="39" t="s">
        <v>210</v>
      </c>
      <c r="F46" s="28">
        <v>21125824</v>
      </c>
    </row>
    <row r="47" spans="1:6" ht="18" x14ac:dyDescent="0.35">
      <c r="A47" s="14">
        <v>46</v>
      </c>
      <c r="B47" s="32" t="s">
        <v>212</v>
      </c>
      <c r="C47" s="29" t="s">
        <v>36</v>
      </c>
      <c r="D47" s="29" t="s">
        <v>177</v>
      </c>
      <c r="E47" s="1" t="s">
        <v>210</v>
      </c>
      <c r="F47" s="28">
        <v>21125825</v>
      </c>
    </row>
    <row r="48" spans="1:6" ht="18" x14ac:dyDescent="0.3">
      <c r="A48" s="14">
        <v>47</v>
      </c>
      <c r="B48" s="38" t="s">
        <v>212</v>
      </c>
      <c r="C48" s="31" t="s">
        <v>49</v>
      </c>
      <c r="D48" s="31" t="s">
        <v>204</v>
      </c>
      <c r="E48" s="36" t="s">
        <v>200</v>
      </c>
      <c r="F48" s="30">
        <v>21125826</v>
      </c>
    </row>
    <row r="49" spans="1:6" s="1" customFormat="1" ht="18" x14ac:dyDescent="0.3">
      <c r="A49" s="14">
        <v>48</v>
      </c>
      <c r="B49" s="38" t="s">
        <v>213</v>
      </c>
      <c r="C49" s="31" t="s">
        <v>50</v>
      </c>
      <c r="D49" s="31" t="s">
        <v>205</v>
      </c>
      <c r="E49" s="37" t="s">
        <v>509</v>
      </c>
      <c r="F49" s="30">
        <v>21125827</v>
      </c>
    </row>
    <row r="50" spans="1:6" ht="15.6" x14ac:dyDescent="0.3">
      <c r="A50" s="14">
        <v>49</v>
      </c>
      <c r="B50" s="32" t="s">
        <v>212</v>
      </c>
      <c r="C50" s="27" t="s">
        <v>51</v>
      </c>
      <c r="D50" s="27" t="s">
        <v>153</v>
      </c>
      <c r="E50" s="45" t="s">
        <v>137</v>
      </c>
      <c r="F50" s="14">
        <v>21125828</v>
      </c>
    </row>
    <row r="51" spans="1:6" s="1" customFormat="1" ht="18" x14ac:dyDescent="0.35">
      <c r="A51" s="14">
        <v>50</v>
      </c>
      <c r="B51" s="32" t="s">
        <v>212</v>
      </c>
      <c r="C51" s="29" t="s">
        <v>52</v>
      </c>
      <c r="D51" s="29" t="s">
        <v>182</v>
      </c>
      <c r="E51" s="1" t="s">
        <v>210</v>
      </c>
      <c r="F51" s="28">
        <v>21125829</v>
      </c>
    </row>
    <row r="52" spans="1:6" ht="15.6" x14ac:dyDescent="0.3">
      <c r="A52" s="14">
        <v>51</v>
      </c>
      <c r="B52" s="32" t="s">
        <v>212</v>
      </c>
      <c r="C52" s="27" t="s">
        <v>53</v>
      </c>
      <c r="D52" s="27" t="s">
        <v>154</v>
      </c>
      <c r="E52" s="45" t="s">
        <v>199</v>
      </c>
      <c r="F52" s="14">
        <v>21125830</v>
      </c>
    </row>
    <row r="53" spans="1:6" s="1" customFormat="1" ht="18" x14ac:dyDescent="0.35">
      <c r="A53" s="14">
        <v>52</v>
      </c>
      <c r="B53" s="32" t="s">
        <v>212</v>
      </c>
      <c r="C53" s="29" t="s">
        <v>54</v>
      </c>
      <c r="D53" s="29" t="s">
        <v>191</v>
      </c>
      <c r="E53" s="1" t="s">
        <v>210</v>
      </c>
      <c r="F53" s="28">
        <v>21125831</v>
      </c>
    </row>
    <row r="54" spans="1:6" ht="18" x14ac:dyDescent="0.3">
      <c r="A54" s="14">
        <v>53</v>
      </c>
      <c r="B54" s="38" t="s">
        <v>212</v>
      </c>
      <c r="C54" s="31" t="s">
        <v>55</v>
      </c>
      <c r="D54" s="31" t="s">
        <v>153</v>
      </c>
      <c r="E54" s="37" t="s">
        <v>509</v>
      </c>
      <c r="F54" s="30">
        <v>21125832</v>
      </c>
    </row>
    <row r="55" spans="1:6" s="1" customFormat="1" ht="18" x14ac:dyDescent="0.3">
      <c r="A55" s="14">
        <v>54</v>
      </c>
      <c r="B55" s="38" t="s">
        <v>212</v>
      </c>
      <c r="C55" s="31" t="s">
        <v>56</v>
      </c>
      <c r="D55" s="31" t="s">
        <v>149</v>
      </c>
      <c r="E55" s="37" t="s">
        <v>509</v>
      </c>
      <c r="F55" s="30">
        <v>21125833</v>
      </c>
    </row>
    <row r="56" spans="1:6" ht="18" x14ac:dyDescent="0.35">
      <c r="A56" s="14">
        <v>55</v>
      </c>
      <c r="B56" s="32" t="s">
        <v>212</v>
      </c>
      <c r="C56" s="29" t="s">
        <v>57</v>
      </c>
      <c r="D56" s="29" t="s">
        <v>195</v>
      </c>
      <c r="E56" s="1" t="s">
        <v>210</v>
      </c>
      <c r="F56" s="28">
        <v>21125834</v>
      </c>
    </row>
    <row r="57" spans="1:6" s="1" customFormat="1" ht="18" x14ac:dyDescent="0.35">
      <c r="A57" s="14">
        <v>56</v>
      </c>
      <c r="B57" s="32" t="s">
        <v>212</v>
      </c>
      <c r="C57" s="29" t="s">
        <v>58</v>
      </c>
      <c r="D57" s="29" t="s">
        <v>189</v>
      </c>
      <c r="E57" s="1" t="s">
        <v>210</v>
      </c>
      <c r="F57" s="28">
        <v>21125835</v>
      </c>
    </row>
    <row r="58" spans="1:6" ht="18" x14ac:dyDescent="0.35">
      <c r="A58" s="14">
        <v>57</v>
      </c>
      <c r="B58" s="32" t="s">
        <v>212</v>
      </c>
      <c r="C58" s="29" t="s">
        <v>59</v>
      </c>
      <c r="D58" s="29" t="s">
        <v>173</v>
      </c>
      <c r="E58" s="1" t="s">
        <v>210</v>
      </c>
      <c r="F58" s="28">
        <v>21125836</v>
      </c>
    </row>
    <row r="59" spans="1:6" s="1" customFormat="1" ht="15.6" x14ac:dyDescent="0.3">
      <c r="A59" s="14">
        <v>58</v>
      </c>
      <c r="B59" s="32" t="s">
        <v>212</v>
      </c>
      <c r="C59" s="27" t="s">
        <v>60</v>
      </c>
      <c r="D59" s="27" t="s">
        <v>166</v>
      </c>
      <c r="E59" s="45" t="s">
        <v>137</v>
      </c>
      <c r="F59" s="14">
        <v>21125837</v>
      </c>
    </row>
    <row r="60" spans="1:6" ht="18" x14ac:dyDescent="0.35">
      <c r="A60" s="14">
        <v>59</v>
      </c>
      <c r="B60" s="32" t="s">
        <v>212</v>
      </c>
      <c r="C60" s="29" t="s">
        <v>61</v>
      </c>
      <c r="D60" s="29" t="s">
        <v>194</v>
      </c>
      <c r="E60" s="1" t="s">
        <v>210</v>
      </c>
      <c r="F60" s="28">
        <v>21125838</v>
      </c>
    </row>
    <row r="61" spans="1:6" s="1" customFormat="1" ht="15.6" x14ac:dyDescent="0.3">
      <c r="A61" s="14">
        <v>60</v>
      </c>
      <c r="B61" s="32" t="s">
        <v>212</v>
      </c>
      <c r="C61" s="27" t="s">
        <v>62</v>
      </c>
      <c r="D61" s="27" t="s">
        <v>142</v>
      </c>
      <c r="E61" s="45" t="s">
        <v>199</v>
      </c>
      <c r="F61" s="14">
        <v>21125839</v>
      </c>
    </row>
    <row r="62" spans="1:6" ht="18" x14ac:dyDescent="0.35">
      <c r="A62" s="14">
        <v>61</v>
      </c>
      <c r="B62" s="32" t="s">
        <v>212</v>
      </c>
      <c r="C62" s="29" t="s">
        <v>63</v>
      </c>
      <c r="D62" s="29" t="s">
        <v>174</v>
      </c>
      <c r="E62" s="1" t="s">
        <v>210</v>
      </c>
      <c r="F62" s="28">
        <v>21125840</v>
      </c>
    </row>
    <row r="63" spans="1:6" s="1" customFormat="1" ht="18" x14ac:dyDescent="0.3">
      <c r="A63" s="14">
        <v>62</v>
      </c>
      <c r="B63" s="38" t="s">
        <v>213</v>
      </c>
      <c r="C63" s="31" t="s">
        <v>64</v>
      </c>
      <c r="D63" s="31" t="s">
        <v>206</v>
      </c>
      <c r="E63" s="37" t="s">
        <v>509</v>
      </c>
      <c r="F63" s="30">
        <v>21125841</v>
      </c>
    </row>
    <row r="64" spans="1:6" ht="18" x14ac:dyDescent="0.3">
      <c r="A64" s="14">
        <v>63</v>
      </c>
      <c r="B64" s="38" t="s">
        <v>212</v>
      </c>
      <c r="C64" s="31" t="s">
        <v>65</v>
      </c>
      <c r="D64" s="31" t="s">
        <v>207</v>
      </c>
      <c r="E64" s="37" t="s">
        <v>509</v>
      </c>
      <c r="F64" s="30">
        <v>21125842</v>
      </c>
    </row>
    <row r="65" spans="1:6" s="1" customFormat="1" ht="15.6" x14ac:dyDescent="0.3">
      <c r="A65" s="14">
        <v>64</v>
      </c>
      <c r="B65" s="40" t="s">
        <v>212</v>
      </c>
      <c r="C65" s="27" t="s">
        <v>66</v>
      </c>
      <c r="D65" s="27" t="s">
        <v>130</v>
      </c>
      <c r="E65" s="45" t="s">
        <v>198</v>
      </c>
      <c r="F65" s="14">
        <v>21125843</v>
      </c>
    </row>
    <row r="66" spans="1:6" ht="15.6" x14ac:dyDescent="0.3">
      <c r="A66" s="14">
        <v>65</v>
      </c>
      <c r="B66" s="40" t="s">
        <v>212</v>
      </c>
      <c r="C66" s="27" t="s">
        <v>67</v>
      </c>
      <c r="D66" s="27" t="s">
        <v>122</v>
      </c>
      <c r="E66" s="45" t="s">
        <v>198</v>
      </c>
      <c r="F66" s="14">
        <v>21125844</v>
      </c>
    </row>
    <row r="67" spans="1:6" s="1" customFormat="1" ht="15.6" x14ac:dyDescent="0.3">
      <c r="A67" s="14">
        <v>66</v>
      </c>
      <c r="B67" s="41" t="s">
        <v>212</v>
      </c>
      <c r="C67" s="27" t="s">
        <v>68</v>
      </c>
      <c r="D67" s="27" t="s">
        <v>155</v>
      </c>
      <c r="E67" s="45" t="s">
        <v>199</v>
      </c>
      <c r="F67" s="14">
        <v>21125845</v>
      </c>
    </row>
    <row r="68" spans="1:6" ht="15.6" x14ac:dyDescent="0.3">
      <c r="A68" s="14">
        <v>67</v>
      </c>
      <c r="B68" s="40" t="s">
        <v>212</v>
      </c>
      <c r="C68" s="27" t="s">
        <v>69</v>
      </c>
      <c r="D68" s="27" t="s">
        <v>168</v>
      </c>
      <c r="E68" s="45" t="s">
        <v>198</v>
      </c>
      <c r="F68" s="14">
        <v>21125846</v>
      </c>
    </row>
    <row r="69" spans="1:6" s="1" customFormat="1" ht="15.6" x14ac:dyDescent="0.3">
      <c r="A69" s="14">
        <v>68</v>
      </c>
      <c r="B69" s="41" t="s">
        <v>212</v>
      </c>
      <c r="C69" s="27" t="s">
        <v>70</v>
      </c>
      <c r="D69" s="27" t="s">
        <v>165</v>
      </c>
      <c r="E69" s="45" t="s">
        <v>198</v>
      </c>
      <c r="F69" s="14">
        <v>21125847</v>
      </c>
    </row>
    <row r="70" spans="1:6" ht="18" x14ac:dyDescent="0.3">
      <c r="A70" s="14">
        <v>69</v>
      </c>
      <c r="B70" s="31" t="s">
        <v>212</v>
      </c>
      <c r="C70" s="31" t="s">
        <v>71</v>
      </c>
      <c r="D70" s="31" t="s">
        <v>208</v>
      </c>
      <c r="E70" s="37" t="s">
        <v>509</v>
      </c>
      <c r="F70" s="30">
        <v>21125848</v>
      </c>
    </row>
    <row r="71" spans="1:6" s="1" customFormat="1" ht="18" x14ac:dyDescent="0.35">
      <c r="A71" s="14">
        <v>70</v>
      </c>
      <c r="B71" s="41" t="s">
        <v>212</v>
      </c>
      <c r="C71" s="29" t="s">
        <v>72</v>
      </c>
      <c r="D71" s="29" t="s">
        <v>188</v>
      </c>
      <c r="E71" s="1" t="s">
        <v>210</v>
      </c>
      <c r="F71" s="28">
        <v>21125849</v>
      </c>
    </row>
    <row r="72" spans="1:6" ht="15.6" x14ac:dyDescent="0.3">
      <c r="A72" s="14">
        <v>71</v>
      </c>
      <c r="B72" s="41" t="s">
        <v>212</v>
      </c>
      <c r="C72" s="27" t="s">
        <v>73</v>
      </c>
      <c r="D72" s="27" t="s">
        <v>156</v>
      </c>
      <c r="E72" s="45" t="s">
        <v>198</v>
      </c>
      <c r="F72" s="14">
        <v>21125850</v>
      </c>
    </row>
    <row r="73" spans="1:6" s="1" customFormat="1" ht="15.6" x14ac:dyDescent="0.3">
      <c r="A73" s="14">
        <v>72</v>
      </c>
      <c r="B73" s="41" t="s">
        <v>212</v>
      </c>
      <c r="C73" s="27" t="s">
        <v>157</v>
      </c>
      <c r="D73" s="27" t="s">
        <v>158</v>
      </c>
      <c r="E73" s="45" t="s">
        <v>198</v>
      </c>
      <c r="F73" s="14">
        <v>21125851</v>
      </c>
    </row>
    <row r="74" spans="1:6" ht="15.6" x14ac:dyDescent="0.3">
      <c r="A74" s="14">
        <v>73</v>
      </c>
      <c r="B74" s="41" t="s">
        <v>212</v>
      </c>
      <c r="C74" s="27" t="s">
        <v>75</v>
      </c>
      <c r="D74" s="27" t="s">
        <v>127</v>
      </c>
      <c r="E74" s="45" t="s">
        <v>198</v>
      </c>
      <c r="F74" s="14">
        <v>21125852</v>
      </c>
    </row>
    <row r="75" spans="1:6" s="1" customFormat="1" ht="18" x14ac:dyDescent="0.35">
      <c r="A75" s="14">
        <v>74</v>
      </c>
      <c r="B75" s="39" t="s">
        <v>213</v>
      </c>
      <c r="C75" s="29" t="s">
        <v>197</v>
      </c>
      <c r="D75" s="29" t="s">
        <v>186</v>
      </c>
      <c r="E75" s="1" t="s">
        <v>210</v>
      </c>
      <c r="F75" s="28">
        <v>21125853</v>
      </c>
    </row>
    <row r="76" spans="1:6" ht="18" x14ac:dyDescent="0.3">
      <c r="A76" s="14">
        <v>75</v>
      </c>
      <c r="B76" s="31" t="s">
        <v>212</v>
      </c>
      <c r="C76" s="31" t="s">
        <v>77</v>
      </c>
      <c r="D76" s="31" t="s">
        <v>209</v>
      </c>
      <c r="E76" s="37" t="s">
        <v>509</v>
      </c>
      <c r="F76" s="30">
        <v>21125854</v>
      </c>
    </row>
    <row r="77" spans="1:6" s="1" customFormat="1" ht="15.6" x14ac:dyDescent="0.3">
      <c r="A77" s="14">
        <v>76</v>
      </c>
      <c r="B77" s="41" t="s">
        <v>212</v>
      </c>
      <c r="C77" s="27" t="s">
        <v>78</v>
      </c>
      <c r="D77" s="27" t="s">
        <v>143</v>
      </c>
      <c r="E77" s="45" t="s">
        <v>199</v>
      </c>
      <c r="F77" s="14">
        <v>21125855</v>
      </c>
    </row>
    <row r="78" spans="1:6" ht="18" x14ac:dyDescent="0.3">
      <c r="A78" s="14">
        <v>77</v>
      </c>
      <c r="B78" s="31" t="s">
        <v>212</v>
      </c>
      <c r="C78" s="31" t="s">
        <v>79</v>
      </c>
      <c r="D78" s="31" t="s">
        <v>126</v>
      </c>
      <c r="E78" s="37" t="s">
        <v>509</v>
      </c>
      <c r="F78" s="30">
        <v>21125856</v>
      </c>
    </row>
    <row r="79" spans="1:6" s="1" customFormat="1" ht="15.6" x14ac:dyDescent="0.3">
      <c r="A79" s="14">
        <v>78</v>
      </c>
      <c r="B79" s="41" t="s">
        <v>212</v>
      </c>
      <c r="C79" s="27" t="s">
        <v>79</v>
      </c>
      <c r="D79" s="27" t="s">
        <v>133</v>
      </c>
      <c r="E79" s="45" t="s">
        <v>198</v>
      </c>
      <c r="F79" s="14">
        <v>21125857</v>
      </c>
    </row>
    <row r="80" spans="1:6" ht="18" x14ac:dyDescent="0.35">
      <c r="A80" s="14">
        <v>79</v>
      </c>
      <c r="B80" s="41" t="s">
        <v>211</v>
      </c>
      <c r="C80" s="29" t="s">
        <v>80</v>
      </c>
      <c r="D80" s="29" t="s">
        <v>184</v>
      </c>
      <c r="E80" s="1" t="s">
        <v>210</v>
      </c>
      <c r="F80" s="28">
        <v>21125858</v>
      </c>
    </row>
    <row r="81" spans="1:6" ht="18" x14ac:dyDescent="0.35">
      <c r="A81" s="14">
        <v>80</v>
      </c>
      <c r="B81" s="41" t="s">
        <v>212</v>
      </c>
      <c r="C81" s="29" t="s">
        <v>81</v>
      </c>
      <c r="D81" s="29" t="s">
        <v>196</v>
      </c>
      <c r="E81" s="1" t="s">
        <v>210</v>
      </c>
      <c r="F81" s="28">
        <v>21125859</v>
      </c>
    </row>
    <row r="82" spans="1:6" ht="15.6" x14ac:dyDescent="0.3">
      <c r="A82" s="14">
        <v>81</v>
      </c>
      <c r="B82" s="41" t="s">
        <v>213</v>
      </c>
      <c r="C82" s="27" t="s">
        <v>159</v>
      </c>
      <c r="D82" s="27" t="s">
        <v>160</v>
      </c>
      <c r="E82" s="45" t="s">
        <v>137</v>
      </c>
      <c r="F82" s="14">
        <v>21125860</v>
      </c>
    </row>
    <row r="83" spans="1:6" ht="15.6" x14ac:dyDescent="0.3">
      <c r="A83" s="14">
        <v>82</v>
      </c>
      <c r="B83" s="41" t="s">
        <v>212</v>
      </c>
      <c r="C83" s="27" t="s">
        <v>83</v>
      </c>
      <c r="D83" s="27" t="s">
        <v>135</v>
      </c>
      <c r="E83" s="45" t="s">
        <v>199</v>
      </c>
      <c r="F83" s="14">
        <v>21125861</v>
      </c>
    </row>
    <row r="84" spans="1:6" ht="15.6" x14ac:dyDescent="0.3">
      <c r="A84" s="14">
        <v>83</v>
      </c>
      <c r="B84" s="41" t="s">
        <v>212</v>
      </c>
      <c r="C84" s="27" t="s">
        <v>84</v>
      </c>
      <c r="D84" s="27" t="s">
        <v>161</v>
      </c>
      <c r="E84" s="45" t="s">
        <v>198</v>
      </c>
      <c r="F84" s="14">
        <v>21125862</v>
      </c>
    </row>
  </sheetData>
  <autoFilter ref="A1:E84" xr:uid="{AE1B4755-B202-43D7-9AA7-F1920E6337CE}"/>
  <conditionalFormatting sqref="F1:F46 F91:F1048576">
    <cfRule type="duplicateValues" dxfId="3" priority="8"/>
  </conditionalFormatting>
  <conditionalFormatting sqref="F67">
    <cfRule type="duplicateValues" dxfId="2" priority="3"/>
  </conditionalFormatting>
  <conditionalFormatting sqref="F68">
    <cfRule type="duplicateValues" dxfId="1" priority="2"/>
  </conditionalFormatting>
  <conditionalFormatting sqref="F69:F84">
    <cfRule type="duplicateValues" dxfId="0" priority="1"/>
  </conditionalFormatting>
  <pageMargins left="0.39370078740157483" right="0.35433070866141736" top="0.59055118110236227" bottom="0.35433070866141736" header="0.23622047244094491" footer="0.31496062992125984"/>
  <pageSetup paperSize="9" scale="97"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E57F3-4435-44C8-88B9-2B4E3AA1B9C4}">
  <sheetPr codeName="Sheet4">
    <tabColor rgb="FFFFC000"/>
  </sheetPr>
  <dimension ref="A1:U84"/>
  <sheetViews>
    <sheetView topLeftCell="J1" workbookViewId="0">
      <selection activeCell="X7" sqref="X7"/>
    </sheetView>
  </sheetViews>
  <sheetFormatPr defaultRowHeight="14.4" x14ac:dyDescent="0.3"/>
  <cols>
    <col min="1" max="1" width="7.21875" style="3" customWidth="1"/>
    <col min="2" max="2" width="10.21875" customWidth="1"/>
    <col min="3" max="3" width="16.5546875" customWidth="1"/>
    <col min="4" max="4" width="23.77734375" bestFit="1" customWidth="1"/>
    <col min="5" max="5" width="17.5546875" customWidth="1"/>
    <col min="6" max="6" width="9.77734375" customWidth="1"/>
    <col min="7" max="7" width="11.88671875" customWidth="1"/>
    <col min="8" max="8" width="11.44140625" bestFit="1" customWidth="1"/>
    <col min="9" max="9" width="12.88671875" customWidth="1"/>
    <col min="10" max="10" width="17.77734375" customWidth="1"/>
    <col min="11" max="11" width="10.77734375" customWidth="1"/>
    <col min="13" max="13" width="9.6640625" customWidth="1"/>
    <col min="14" max="14" width="10.5546875" customWidth="1"/>
    <col min="17" max="17" width="14.33203125" bestFit="1" customWidth="1"/>
    <col min="18" max="18" width="9.6640625" customWidth="1"/>
    <col min="20" max="20" width="16.5546875" bestFit="1" customWidth="1"/>
    <col min="21" max="21" width="38.21875" customWidth="1"/>
  </cols>
  <sheetData>
    <row r="1" spans="1:21" x14ac:dyDescent="0.3">
      <c r="A1" s="3" t="s">
        <v>511</v>
      </c>
      <c r="B1" t="s">
        <v>501</v>
      </c>
      <c r="C1" t="s">
        <v>502</v>
      </c>
      <c r="D1" t="s">
        <v>119</v>
      </c>
      <c r="E1" t="s">
        <v>503</v>
      </c>
      <c r="F1" t="s">
        <v>504</v>
      </c>
      <c r="G1" t="s">
        <v>505</v>
      </c>
      <c r="H1" t="s">
        <v>214</v>
      </c>
      <c r="I1" t="s">
        <v>507</v>
      </c>
      <c r="J1" t="s">
        <v>508</v>
      </c>
      <c r="K1" t="s">
        <v>314</v>
      </c>
      <c r="L1" t="s">
        <v>315</v>
      </c>
      <c r="M1" t="s">
        <v>316</v>
      </c>
      <c r="N1" t="s">
        <v>317</v>
      </c>
      <c r="O1" t="s">
        <v>318</v>
      </c>
      <c r="P1" t="s">
        <v>319</v>
      </c>
      <c r="Q1" t="s">
        <v>320</v>
      </c>
      <c r="R1" t="s">
        <v>0</v>
      </c>
      <c r="S1" t="s">
        <v>101</v>
      </c>
      <c r="T1" t="s">
        <v>506</v>
      </c>
      <c r="U1" t="s">
        <v>531</v>
      </c>
    </row>
    <row r="2" spans="1:21" x14ac:dyDescent="0.3">
      <c r="A2" s="3">
        <v>1</v>
      </c>
      <c r="B2">
        <f>'CBSE-registration-data'!A2:A84</f>
        <v>21125780</v>
      </c>
      <c r="C2" t="str">
        <f>VLOOKUP(B2,'CBSE-registration-data'!A2:T84,8,FALSE)</f>
        <v>AAYUSHI</v>
      </c>
      <c r="D2" t="str">
        <f>VLOOKUP(B2,'CBSE-registration-data'!A2:T84,10,FALSE)</f>
        <v>GULSAIN</v>
      </c>
      <c r="E2" t="str">
        <f>VLOOKUP(B2,'CBSE-registration-data'!A2:T84,9,FALSE)</f>
        <v>SAMOJ DEVI</v>
      </c>
      <c r="F2" t="str">
        <f>VLOOKUP(B2,'CBSE-registration-data'!A2:T84,11,FALSE)</f>
        <v>FEMALE</v>
      </c>
      <c r="G2" t="str">
        <f>VLOOKUP(B2,'CBSE-registration-data'!A2:T84,12,FALSE)</f>
        <v>SC</v>
      </c>
      <c r="H2" t="str">
        <f>INDEX('stream-opted'!A2:F84,MATCH('final-sheet'!B2,'stream-opted'!F2:F84,0),2)</f>
        <v>RURAL</v>
      </c>
      <c r="I2" s="46">
        <f>VLOOKUP(B2,'CBSE-registration-data'!A2:T84,7,FALSE)</f>
        <v>39368</v>
      </c>
      <c r="J2" s="46">
        <f>VLOOKUP(B2,'CBSE-registration-data'!A2:T84,19,FALSE)</f>
        <v>43340</v>
      </c>
      <c r="K2">
        <f>VLOOKUP(B2,analysis!B4:O86,4,FALSE)</f>
        <v>72</v>
      </c>
      <c r="L2">
        <f>VLOOKUP(B2,analysis!B4:O86,5,FALSE)</f>
        <v>79</v>
      </c>
      <c r="M2">
        <f>VLOOKUP(B2,analysis!B4:O86,6,FALSE)</f>
        <v>42</v>
      </c>
      <c r="N2">
        <f>VLOOKUP(B2,analysis!B4:O86,7,FALSE)</f>
        <v>44</v>
      </c>
      <c r="O2">
        <f>VLOOKUP(B2,analysis!B4:O86,8,FALSE)</f>
        <v>69</v>
      </c>
      <c r="P2">
        <f>VLOOKUP(B2,analysis!B4:O86,9,FALSE)</f>
        <v>65</v>
      </c>
      <c r="Q2" s="47">
        <f>VLOOKUP(B2,analysis!B4:O86,12,FALSE)</f>
        <v>61.833333333333329</v>
      </c>
      <c r="R2" t="str">
        <f>VLOOKUP(B2,analysis!B4:O86,13,FALSE)</f>
        <v>PASS</v>
      </c>
      <c r="S2">
        <f>VLOOKUP(B2,analysis!B4:O86,14,FALSE)</f>
        <v>69</v>
      </c>
      <c r="T2" t="str">
        <f>INDEX('stream-opted'!A2:F84,MATCH('final-sheet'!B2,'stream-opted'!F2:F84,0),5)</f>
        <v>NOT ELIGIBLE</v>
      </c>
      <c r="U2" t="str" cm="1">
        <f t="array" ref="U2">_xlfn.IFS(OR(_result_analysis[[#This Row],[STREAM OPTED]]="NOT ELIGIBLE",_result_analysis[[#This Row],[STREAM OPTED]]="COMPARTMENT"),"DROPPED OUT - ",TRUE,"PROMOTED &amp; RETAINED - ")</f>
        <v xml:space="preserve">DROPPED OUT - </v>
      </c>
    </row>
    <row r="3" spans="1:21" x14ac:dyDescent="0.3">
      <c r="A3" s="3">
        <v>2</v>
      </c>
      <c r="B3">
        <f>'CBSE-registration-data'!A3:A85</f>
        <v>21125781</v>
      </c>
      <c r="C3" t="str">
        <f>VLOOKUP(B3,'CBSE-registration-data'!A3:T85,8,FALSE)</f>
        <v>ALKA YADAV</v>
      </c>
      <c r="D3" t="str">
        <f>VLOOKUP(B3,'CBSE-registration-data'!A3:T85,10,FALSE)</f>
        <v>OMPRAKSH YADAV</v>
      </c>
      <c r="E3" t="str">
        <f>VLOOKUP(B3,'CBSE-registration-data'!A3:T85,9,FALSE)</f>
        <v>MUNESH</v>
      </c>
      <c r="F3" t="str">
        <f>VLOOKUP(B3,'CBSE-registration-data'!A3:T85,11,FALSE)</f>
        <v>FEMALE</v>
      </c>
      <c r="G3" t="str">
        <f>VLOOKUP(B3,'CBSE-registration-data'!A3:T85,12,FALSE)</f>
        <v>OBC</v>
      </c>
      <c r="H3" t="str">
        <f>INDEX('stream-opted'!A3:F85,MATCH('final-sheet'!B3,'stream-opted'!F3:F85,0),2)</f>
        <v>RURAL</v>
      </c>
      <c r="I3" s="46">
        <f>VLOOKUP(B3,'CBSE-registration-data'!A3:T85,7,FALSE)</f>
        <v>39609</v>
      </c>
      <c r="J3" s="46">
        <f>VLOOKUP(B3,'CBSE-registration-data'!A3:T85,19,FALSE)</f>
        <v>43340</v>
      </c>
      <c r="K3">
        <f>VLOOKUP(B3,analysis!B5:O87,4,FALSE)</f>
        <v>83</v>
      </c>
      <c r="L3">
        <f>VLOOKUP(B3,analysis!B5:O87,5,FALSE)</f>
        <v>93</v>
      </c>
      <c r="M3">
        <f>VLOOKUP(B3,analysis!B5:O87,6,FALSE)</f>
        <v>90</v>
      </c>
      <c r="N3">
        <f>VLOOKUP(B3,analysis!B5:O87,7,FALSE)</f>
        <v>71</v>
      </c>
      <c r="O3">
        <f>VLOOKUP(B3,analysis!B5:O87,8,FALSE)</f>
        <v>83</v>
      </c>
      <c r="P3">
        <f>VLOOKUP(B3,analysis!B5:O87,9,FALSE)</f>
        <v>86</v>
      </c>
      <c r="Q3" s="47">
        <f>VLOOKUP(B3,analysis!B5:O87,12,FALSE)</f>
        <v>84.333333333333343</v>
      </c>
      <c r="R3" t="str">
        <f>VLOOKUP(B3,analysis!B5:O87,13,FALSE)</f>
        <v>PASS</v>
      </c>
      <c r="S3">
        <f>VLOOKUP(B3,analysis!B5:O87,14,FALSE)</f>
        <v>26</v>
      </c>
      <c r="T3" t="str">
        <f>INDEX('stream-opted'!A3:F85,MATCH('final-sheet'!B3,'stream-opted'!F3:F85,0),5)</f>
        <v>PCM + CS</v>
      </c>
      <c r="U3" t="str" cm="1">
        <f t="array" ref="U3">_xlfn.IFS(OR(_result_analysis[[#This Row],[STREAM OPTED]]="NOT ELIGIBLE",_result_analysis[[#This Row],[STREAM OPTED]]="COMPARTMENT"),"DROPPED OUT - ",TRUE,"PROMOTED &amp; RETAINED - ")</f>
        <v xml:space="preserve">PROMOTED &amp; RETAINED - </v>
      </c>
    </row>
    <row r="4" spans="1:21" x14ac:dyDescent="0.3">
      <c r="A4" s="3">
        <v>3</v>
      </c>
      <c r="B4">
        <f>'CBSE-registration-data'!A4:A86</f>
        <v>21125782</v>
      </c>
      <c r="C4" t="str">
        <f>VLOOKUP(B4,'CBSE-registration-data'!A4:T86,8,FALSE)</f>
        <v>AVANTIKA</v>
      </c>
      <c r="D4" t="str">
        <f>VLOOKUP(B4,'CBSE-registration-data'!A4:T86,10,FALSE)</f>
        <v>SANJEEV KUMAR</v>
      </c>
      <c r="E4" t="str">
        <f>VLOOKUP(B4,'CBSE-registration-data'!A4:T86,9,FALSE)</f>
        <v>REETA</v>
      </c>
      <c r="F4" t="str">
        <f>VLOOKUP(B4,'CBSE-registration-data'!A4:T86,11,FALSE)</f>
        <v>FEMALE</v>
      </c>
      <c r="G4" t="str">
        <f>VLOOKUP(B4,'CBSE-registration-data'!A4:T86,12,FALSE)</f>
        <v>OBC</v>
      </c>
      <c r="H4" t="str">
        <f>INDEX('stream-opted'!A4:F86,MATCH('final-sheet'!B4,'stream-opted'!F4:F86,0),2)</f>
        <v>RURAL</v>
      </c>
      <c r="I4" s="46">
        <f>VLOOKUP(B4,'CBSE-registration-data'!A4:T86,7,FALSE)</f>
        <v>39333</v>
      </c>
      <c r="J4" s="46">
        <f>VLOOKUP(B4,'CBSE-registration-data'!A4:T86,19,FALSE)</f>
        <v>43340</v>
      </c>
      <c r="K4">
        <f>VLOOKUP(B4,analysis!B6:O88,4,FALSE)</f>
        <v>68</v>
      </c>
      <c r="L4">
        <f>VLOOKUP(B4,analysis!B6:O88,5,FALSE)</f>
        <v>94</v>
      </c>
      <c r="M4">
        <f>VLOOKUP(B4,analysis!B6:O88,6,FALSE)</f>
        <v>95</v>
      </c>
      <c r="N4">
        <f>VLOOKUP(B4,analysis!B6:O88,7,FALSE)</f>
        <v>95</v>
      </c>
      <c r="O4">
        <f>VLOOKUP(B4,analysis!B6:O88,8,FALSE)</f>
        <v>97</v>
      </c>
      <c r="P4">
        <f>VLOOKUP(B4,analysis!B6:O88,9,FALSE)</f>
        <v>90</v>
      </c>
      <c r="Q4" s="47">
        <f>VLOOKUP(B4,analysis!B6:O88,12,FALSE)</f>
        <v>89.833333333333329</v>
      </c>
      <c r="R4" t="str">
        <f>VLOOKUP(B4,analysis!B6:O88,13,FALSE)</f>
        <v>PASS</v>
      </c>
      <c r="S4">
        <f>VLOOKUP(B4,analysis!B6:O88,14,FALSE)</f>
        <v>8</v>
      </c>
      <c r="T4" t="str">
        <f>INDEX('stream-opted'!A4:F86,MATCH('final-sheet'!B4,'stream-opted'!F4:F86,0),5)</f>
        <v>PCM + CS</v>
      </c>
      <c r="U4" t="str" cm="1">
        <f t="array" ref="U4">_xlfn.IFS(OR(_result_analysis[[#This Row],[STREAM OPTED]]="NOT ELIGIBLE",_result_analysis[[#This Row],[STREAM OPTED]]="COMPARTMENT"),"DROPPED OUT - ",TRUE,"PROMOTED &amp; RETAINED - ")</f>
        <v xml:space="preserve">PROMOTED &amp; RETAINED - </v>
      </c>
    </row>
    <row r="5" spans="1:21" x14ac:dyDescent="0.3">
      <c r="A5" s="3">
        <v>4</v>
      </c>
      <c r="B5">
        <f>'CBSE-registration-data'!A5:A87</f>
        <v>21125783</v>
      </c>
      <c r="C5" t="str">
        <f>VLOOKUP(B5,'CBSE-registration-data'!A5:T87,8,FALSE)</f>
        <v>DEEPALI</v>
      </c>
      <c r="D5" t="str">
        <f>VLOOKUP(B5,'CBSE-registration-data'!A5:T87,10,FALSE)</f>
        <v>NARENDRA SINGH</v>
      </c>
      <c r="E5" t="str">
        <f>VLOOKUP(B5,'CBSE-registration-data'!A5:T87,9,FALSE)</f>
        <v>ANJU DEVI</v>
      </c>
      <c r="F5" t="str">
        <f>VLOOKUP(B5,'CBSE-registration-data'!A5:T87,11,FALSE)</f>
        <v>FEMALE</v>
      </c>
      <c r="G5" t="str">
        <f>VLOOKUP(B5,'CBSE-registration-data'!A5:T87,12,FALSE)</f>
        <v>SC</v>
      </c>
      <c r="H5" t="str">
        <f>INDEX('stream-opted'!A5:F87,MATCH('final-sheet'!B5,'stream-opted'!F5:F87,0),2)</f>
        <v>RURAL</v>
      </c>
      <c r="I5" s="46">
        <f>VLOOKUP(B5,'CBSE-registration-data'!A5:T87,7,FALSE)</f>
        <v>39741</v>
      </c>
      <c r="J5" s="46">
        <f>VLOOKUP(B5,'CBSE-registration-data'!A5:T87,19,FALSE)</f>
        <v>43340</v>
      </c>
      <c r="K5">
        <f>VLOOKUP(B5,analysis!B7:O89,4,FALSE)</f>
        <v>81</v>
      </c>
      <c r="L5">
        <f>VLOOKUP(B5,analysis!B7:O89,5,FALSE)</f>
        <v>89</v>
      </c>
      <c r="M5">
        <f>VLOOKUP(B5,analysis!B7:O89,6,FALSE)</f>
        <v>91</v>
      </c>
      <c r="N5">
        <f>VLOOKUP(B5,analysis!B7:O89,7,FALSE)</f>
        <v>83</v>
      </c>
      <c r="O5">
        <f>VLOOKUP(B5,analysis!B7:O89,8,FALSE)</f>
        <v>89</v>
      </c>
      <c r="P5">
        <f>VLOOKUP(B5,analysis!B7:O89,9,FALSE)</f>
        <v>81</v>
      </c>
      <c r="Q5" s="47">
        <f>VLOOKUP(B5,analysis!B7:O89,12,FALSE)</f>
        <v>85.666666666666671</v>
      </c>
      <c r="R5" t="str">
        <f>VLOOKUP(B5,analysis!B7:O89,13,FALSE)</f>
        <v>PASS</v>
      </c>
      <c r="S5">
        <f>VLOOKUP(B5,analysis!B7:O89,14,FALSE)</f>
        <v>23</v>
      </c>
      <c r="T5" t="str">
        <f>INDEX('stream-opted'!A5:F87,MATCH('final-sheet'!B5,'stream-opted'!F5:F87,0),5)</f>
        <v>PCB</v>
      </c>
      <c r="U5" t="str" cm="1">
        <f t="array" ref="U5">_xlfn.IFS(OR(_result_analysis[[#This Row],[STREAM OPTED]]="NOT ELIGIBLE",_result_analysis[[#This Row],[STREAM OPTED]]="COMPARTMENT"),"DROPPED OUT - ",TRUE,"PROMOTED &amp; RETAINED - ")</f>
        <v xml:space="preserve">PROMOTED &amp; RETAINED - </v>
      </c>
    </row>
    <row r="6" spans="1:21" x14ac:dyDescent="0.3">
      <c r="A6" s="3">
        <v>5</v>
      </c>
      <c r="B6">
        <f>'CBSE-registration-data'!A6:A88</f>
        <v>21125784</v>
      </c>
      <c r="C6" t="str">
        <f>VLOOKUP(B6,'CBSE-registration-data'!A6:T88,8,FALSE)</f>
        <v>HINA</v>
      </c>
      <c r="D6" t="str">
        <f>VLOOKUP(B6,'CBSE-registration-data'!A6:T88,10,FALSE)</f>
        <v>JAHID</v>
      </c>
      <c r="E6" t="str">
        <f>VLOOKUP(B6,'CBSE-registration-data'!A6:T88,9,FALSE)</f>
        <v>AFSANA</v>
      </c>
      <c r="F6" t="str">
        <f>VLOOKUP(B6,'CBSE-registration-data'!A6:T88,11,FALSE)</f>
        <v>FEMALE</v>
      </c>
      <c r="G6" t="str">
        <f>VLOOKUP(B6,'CBSE-registration-data'!A6:T88,12,FALSE)</f>
        <v>OBC</v>
      </c>
      <c r="H6" t="str">
        <f>INDEX('stream-opted'!A6:F88,MATCH('final-sheet'!B6,'stream-opted'!F6:F88,0),2)</f>
        <v>RURAL</v>
      </c>
      <c r="I6" s="46">
        <f>VLOOKUP(B6,'CBSE-registration-data'!A6:T88,7,FALSE)</f>
        <v>39790</v>
      </c>
      <c r="J6" s="46">
        <f>VLOOKUP(B6,'CBSE-registration-data'!A6:T88,19,FALSE)</f>
        <v>43330</v>
      </c>
      <c r="K6">
        <f>VLOOKUP(B6,analysis!B8:O90,4,FALSE)</f>
        <v>67</v>
      </c>
      <c r="L6">
        <f>VLOOKUP(B6,analysis!B8:O90,5,FALSE)</f>
        <v>77</v>
      </c>
      <c r="M6">
        <f>VLOOKUP(B6,analysis!B8:O90,6,FALSE)</f>
        <v>45</v>
      </c>
      <c r="N6">
        <f>VLOOKUP(B6,analysis!B8:O90,7,FALSE)</f>
        <v>38</v>
      </c>
      <c r="O6">
        <f>VLOOKUP(B6,analysis!B8:O90,8,FALSE)</f>
        <v>54</v>
      </c>
      <c r="P6">
        <f>VLOOKUP(B6,analysis!B8:O90,9,FALSE)</f>
        <v>68</v>
      </c>
      <c r="Q6" s="47">
        <f>VLOOKUP(B6,analysis!B8:O90,12,FALSE)</f>
        <v>58.166666666666664</v>
      </c>
      <c r="R6" t="str">
        <f>VLOOKUP(B6,analysis!B8:O90,13,FALSE)</f>
        <v>PASS</v>
      </c>
      <c r="S6">
        <f>VLOOKUP(B6,analysis!B8:O90,14,FALSE)</f>
        <v>75</v>
      </c>
      <c r="T6" t="str">
        <f>INDEX('stream-opted'!A6:F88,MATCH('final-sheet'!B6,'stream-opted'!F6:F88,0),5)</f>
        <v>COMMERCE</v>
      </c>
      <c r="U6" t="str" cm="1">
        <f t="array" ref="U6">_xlfn.IFS(OR(_result_analysis[[#This Row],[STREAM OPTED]]="NOT ELIGIBLE",_result_analysis[[#This Row],[STREAM OPTED]]="COMPARTMENT"),"DROPPED OUT - ",TRUE,"PROMOTED &amp; RETAINED - ")</f>
        <v xml:space="preserve">PROMOTED &amp; RETAINED - </v>
      </c>
    </row>
    <row r="7" spans="1:21" x14ac:dyDescent="0.3">
      <c r="A7" s="3">
        <v>6</v>
      </c>
      <c r="B7">
        <f>'CBSE-registration-data'!A7:A89</f>
        <v>21125785</v>
      </c>
      <c r="C7" t="str">
        <f>VLOOKUP(B7,'CBSE-registration-data'!A7:T89,8,FALSE)</f>
        <v>NAINCY TOMAR</v>
      </c>
      <c r="D7" t="str">
        <f>VLOOKUP(B7,'CBSE-registration-data'!A7:T89,10,FALSE)</f>
        <v>PREMPAL TOMAR</v>
      </c>
      <c r="E7" t="str">
        <f>VLOOKUP(B7,'CBSE-registration-data'!A7:T89,9,FALSE)</f>
        <v>SUMAN DEVI</v>
      </c>
      <c r="F7" t="str">
        <f>VLOOKUP(B7,'CBSE-registration-data'!A7:T89,11,FALSE)</f>
        <v>FEMALE</v>
      </c>
      <c r="G7" t="str">
        <f>VLOOKUP(B7,'CBSE-registration-data'!A7:T89,12,FALSE)</f>
        <v>OBC</v>
      </c>
      <c r="H7" t="str">
        <f>INDEX('stream-opted'!A7:F89,MATCH('final-sheet'!B7,'stream-opted'!F7:F89,0),2)</f>
        <v>RURAL</v>
      </c>
      <c r="I7" s="46">
        <f>VLOOKUP(B7,'CBSE-registration-data'!A7:T89,7,FALSE)</f>
        <v>39558</v>
      </c>
      <c r="J7" s="46">
        <f>VLOOKUP(B7,'CBSE-registration-data'!A7:T89,19,FALSE)</f>
        <v>43330</v>
      </c>
      <c r="K7">
        <f>VLOOKUP(B7,analysis!B9:O91,4,FALSE)</f>
        <v>82</v>
      </c>
      <c r="L7">
        <f>VLOOKUP(B7,analysis!B9:O91,5,FALSE)</f>
        <v>89</v>
      </c>
      <c r="M7">
        <f>VLOOKUP(B7,analysis!B9:O91,6,FALSE)</f>
        <v>79</v>
      </c>
      <c r="N7">
        <f>VLOOKUP(B7,analysis!B9:O91,7,FALSE)</f>
        <v>91</v>
      </c>
      <c r="O7">
        <f>VLOOKUP(B7,analysis!B9:O91,8,FALSE)</f>
        <v>95</v>
      </c>
      <c r="P7">
        <f>VLOOKUP(B7,analysis!B9:O91,9,FALSE)</f>
        <v>84</v>
      </c>
      <c r="Q7" s="47">
        <f>VLOOKUP(B7,analysis!B9:O91,12,FALSE)</f>
        <v>86.666666666666671</v>
      </c>
      <c r="R7" t="str">
        <f>VLOOKUP(B7,analysis!B9:O91,13,FALSE)</f>
        <v>PASS</v>
      </c>
      <c r="S7">
        <f>VLOOKUP(B7,analysis!B9:O91,14,FALSE)</f>
        <v>17</v>
      </c>
      <c r="T7" t="str">
        <f>INDEX('stream-opted'!A7:F89,MATCH('final-sheet'!B7,'stream-opted'!F7:F89,0),5)</f>
        <v>NOT ELIGIBLE</v>
      </c>
      <c r="U7" t="str" cm="1">
        <f t="array" ref="U7">_xlfn.IFS(OR(_result_analysis[[#This Row],[STREAM OPTED]]="NOT ELIGIBLE",_result_analysis[[#This Row],[STREAM OPTED]]="COMPARTMENT"),"DROPPED OUT - ",TRUE,"PROMOTED &amp; RETAINED - ")</f>
        <v xml:space="preserve">DROPPED OUT - </v>
      </c>
    </row>
    <row r="8" spans="1:21" x14ac:dyDescent="0.3">
      <c r="A8" s="3">
        <v>7</v>
      </c>
      <c r="B8">
        <f>'CBSE-registration-data'!A8:A90</f>
        <v>21125786</v>
      </c>
      <c r="C8" t="str">
        <f>VLOOKUP(B8,'CBSE-registration-data'!A8:T90,8,FALSE)</f>
        <v>SHALU</v>
      </c>
      <c r="D8" t="str">
        <f>VLOOKUP(B8,'CBSE-registration-data'!A8:T90,10,FALSE)</f>
        <v>TEJPAL</v>
      </c>
      <c r="E8" t="str">
        <f>VLOOKUP(B8,'CBSE-registration-data'!A8:T90,9,FALSE)</f>
        <v>SOHANVIRI</v>
      </c>
      <c r="F8" t="str">
        <f>VLOOKUP(B8,'CBSE-registration-data'!A8:T90,11,FALSE)</f>
        <v>FEMALE</v>
      </c>
      <c r="G8" t="str">
        <f>VLOOKUP(B8,'CBSE-registration-data'!A8:T90,12,FALSE)</f>
        <v>OBC</v>
      </c>
      <c r="H8" t="str">
        <f>INDEX('stream-opted'!A8:F90,MATCH('final-sheet'!B8,'stream-opted'!F8:F90,0),2)</f>
        <v>RURAL</v>
      </c>
      <c r="I8" s="46">
        <f>VLOOKUP(B8,'CBSE-registration-data'!A8:T90,7,FALSE)</f>
        <v>39102</v>
      </c>
      <c r="J8" s="46">
        <f>VLOOKUP(B8,'CBSE-registration-data'!A8:T90,19,FALSE)</f>
        <v>43330</v>
      </c>
      <c r="K8">
        <f>VLOOKUP(B8,analysis!B10:O92,4,FALSE)</f>
        <v>76</v>
      </c>
      <c r="L8">
        <f>VLOOKUP(B8,analysis!B10:O92,5,FALSE)</f>
        <v>91</v>
      </c>
      <c r="M8">
        <f>VLOOKUP(B8,analysis!B10:O92,6,FALSE)</f>
        <v>92</v>
      </c>
      <c r="N8">
        <f>VLOOKUP(B8,analysis!B10:O92,7,FALSE)</f>
        <v>75</v>
      </c>
      <c r="O8">
        <f>VLOOKUP(B8,analysis!B10:O92,8,FALSE)</f>
        <v>95</v>
      </c>
      <c r="P8">
        <f>VLOOKUP(B8,analysis!B10:O92,9,FALSE)</f>
        <v>78</v>
      </c>
      <c r="Q8" s="47">
        <f>VLOOKUP(B8,analysis!B10:O92,12,FALSE)</f>
        <v>84.5</v>
      </c>
      <c r="R8" t="str">
        <f>VLOOKUP(B8,analysis!B10:O92,13,FALSE)</f>
        <v>PASS</v>
      </c>
      <c r="S8">
        <f>VLOOKUP(B8,analysis!B10:O92,14,FALSE)</f>
        <v>25</v>
      </c>
      <c r="T8" t="str">
        <f>INDEX('stream-opted'!A8:F90,MATCH('final-sheet'!B8,'stream-opted'!F8:F90,0),5)</f>
        <v>PCM + HINDI</v>
      </c>
      <c r="U8" t="str" cm="1">
        <f t="array" ref="U8">_xlfn.IFS(OR(_result_analysis[[#This Row],[STREAM OPTED]]="NOT ELIGIBLE",_result_analysis[[#This Row],[STREAM OPTED]]="COMPARTMENT"),"DROPPED OUT - ",TRUE,"PROMOTED &amp; RETAINED - ")</f>
        <v xml:space="preserve">PROMOTED &amp; RETAINED - </v>
      </c>
    </row>
    <row r="9" spans="1:21" x14ac:dyDescent="0.3">
      <c r="A9" s="3">
        <v>8</v>
      </c>
      <c r="B9">
        <f>'CBSE-registration-data'!A9:A91</f>
        <v>21125787</v>
      </c>
      <c r="C9" t="str">
        <f>VLOOKUP(B9,'CBSE-registration-data'!A9:T91,8,FALSE)</f>
        <v>SIMRAN</v>
      </c>
      <c r="D9" t="str">
        <f>VLOOKUP(B9,'CBSE-registration-data'!A9:T91,10,FALSE)</f>
        <v>PRADEEP KUMAR</v>
      </c>
      <c r="E9" t="str">
        <f>VLOOKUP(B9,'CBSE-registration-data'!A9:T91,9,FALSE)</f>
        <v>PINKI</v>
      </c>
      <c r="F9" t="str">
        <f>VLOOKUP(B9,'CBSE-registration-data'!A9:T91,11,FALSE)</f>
        <v>FEMALE</v>
      </c>
      <c r="G9" t="str">
        <f>VLOOKUP(B9,'CBSE-registration-data'!A9:T91,12,FALSE)</f>
        <v>SC</v>
      </c>
      <c r="H9" t="str">
        <f>INDEX('stream-opted'!A9:F91,MATCH('final-sheet'!B9,'stream-opted'!F9:F91,0),2)</f>
        <v>RURAL</v>
      </c>
      <c r="I9" s="46">
        <f>VLOOKUP(B9,'CBSE-registration-data'!A9:T91,7,FALSE)</f>
        <v>39350</v>
      </c>
      <c r="J9" s="46">
        <f>VLOOKUP(B9,'CBSE-registration-data'!A9:T91,19,FALSE)</f>
        <v>43330</v>
      </c>
      <c r="K9">
        <f>VLOOKUP(B9,analysis!B11:O93,4,FALSE)</f>
        <v>89</v>
      </c>
      <c r="L9">
        <f>VLOOKUP(B9,analysis!B11:O93,5,FALSE)</f>
        <v>88</v>
      </c>
      <c r="M9">
        <f>VLOOKUP(B9,analysis!B11:O93,6,FALSE)</f>
        <v>97</v>
      </c>
      <c r="N9">
        <f>VLOOKUP(B9,analysis!B11:O93,7,FALSE)</f>
        <v>78</v>
      </c>
      <c r="O9">
        <f>VLOOKUP(B9,analysis!B11:O93,8,FALSE)</f>
        <v>90</v>
      </c>
      <c r="P9">
        <f>VLOOKUP(B9,analysis!B11:O93,9,FALSE)</f>
        <v>79</v>
      </c>
      <c r="Q9" s="47">
        <f>VLOOKUP(B9,analysis!B11:O93,12,FALSE)</f>
        <v>86.833333333333329</v>
      </c>
      <c r="R9" t="str">
        <f>VLOOKUP(B9,analysis!B11:O93,13,FALSE)</f>
        <v>PASS</v>
      </c>
      <c r="S9">
        <f>VLOOKUP(B9,analysis!B11:O93,14,FALSE)</f>
        <v>15</v>
      </c>
      <c r="T9" t="str">
        <f>INDEX('stream-opted'!A9:F91,MATCH('final-sheet'!B9,'stream-opted'!F9:F91,0),5)</f>
        <v>PCM + CS</v>
      </c>
      <c r="U9" t="str" cm="1">
        <f t="array" ref="U9">_xlfn.IFS(OR(_result_analysis[[#This Row],[STREAM OPTED]]="NOT ELIGIBLE",_result_analysis[[#This Row],[STREAM OPTED]]="COMPARTMENT"),"DROPPED OUT - ",TRUE,"PROMOTED &amp; RETAINED - ")</f>
        <v xml:space="preserve">PROMOTED &amp; RETAINED - </v>
      </c>
    </row>
    <row r="10" spans="1:21" x14ac:dyDescent="0.3">
      <c r="A10" s="3">
        <v>9</v>
      </c>
      <c r="B10">
        <f>'CBSE-registration-data'!A10:A92</f>
        <v>21125788</v>
      </c>
      <c r="C10" t="str">
        <f>VLOOKUP(B10,'CBSE-registration-data'!A10:T92,8,FALSE)</f>
        <v>VANSHIKA</v>
      </c>
      <c r="D10" t="str">
        <f>VLOOKUP(B10,'CBSE-registration-data'!A10:T92,10,FALSE)</f>
        <v>UPENDRA DHAMA</v>
      </c>
      <c r="E10" t="str">
        <f>VLOOKUP(B10,'CBSE-registration-data'!A10:T92,9,FALSE)</f>
        <v>BABY DHAMA</v>
      </c>
      <c r="F10" t="str">
        <f>VLOOKUP(B10,'CBSE-registration-data'!A10:T92,11,FALSE)</f>
        <v>FEMALE</v>
      </c>
      <c r="G10" t="str">
        <f>VLOOKUP(B10,'CBSE-registration-data'!A10:T92,12,FALSE)</f>
        <v>OBC</v>
      </c>
      <c r="H10" t="str">
        <f>INDEX('stream-opted'!A10:F92,MATCH('final-sheet'!B10,'stream-opted'!F10:F92,0),2)</f>
        <v>RURAL</v>
      </c>
      <c r="I10" s="46">
        <f>VLOOKUP(B10,'CBSE-registration-data'!A10:T92,7,FALSE)</f>
        <v>39329</v>
      </c>
      <c r="J10" s="46">
        <f>VLOOKUP(B10,'CBSE-registration-data'!A10:T92,19,FALSE)</f>
        <v>43404</v>
      </c>
      <c r="K10">
        <f>VLOOKUP(B10,analysis!B12:O94,4,FALSE)</f>
        <v>75</v>
      </c>
      <c r="L10">
        <f>VLOOKUP(B10,analysis!B12:O94,5,FALSE)</f>
        <v>91</v>
      </c>
      <c r="M10">
        <f>VLOOKUP(B10,analysis!B12:O94,6,FALSE)</f>
        <v>90</v>
      </c>
      <c r="N10">
        <f>VLOOKUP(B10,analysis!B12:O94,7,FALSE)</f>
        <v>85</v>
      </c>
      <c r="O10">
        <f>VLOOKUP(B10,analysis!B12:O94,8,FALSE)</f>
        <v>98</v>
      </c>
      <c r="P10">
        <f>VLOOKUP(B10,analysis!B12:O94,9,FALSE)</f>
        <v>77</v>
      </c>
      <c r="Q10" s="47">
        <f>VLOOKUP(B10,analysis!B12:O94,12,FALSE)</f>
        <v>86</v>
      </c>
      <c r="R10" t="str">
        <f>VLOOKUP(B10,analysis!B12:O94,13,FALSE)</f>
        <v>PASS</v>
      </c>
      <c r="S10">
        <f>VLOOKUP(B10,analysis!B12:O94,14,FALSE)</f>
        <v>20</v>
      </c>
      <c r="T10" t="str">
        <f>INDEX('stream-opted'!A10:F92,MATCH('final-sheet'!B10,'stream-opted'!F10:F92,0),5)</f>
        <v>PCM + CS</v>
      </c>
      <c r="U10" t="str" cm="1">
        <f t="array" ref="U10">_xlfn.IFS(OR(_result_analysis[[#This Row],[STREAM OPTED]]="NOT ELIGIBLE",_result_analysis[[#This Row],[STREAM OPTED]]="COMPARTMENT"),"DROPPED OUT - ",TRUE,"PROMOTED &amp; RETAINED - ")</f>
        <v xml:space="preserve">PROMOTED &amp; RETAINED - </v>
      </c>
    </row>
    <row r="11" spans="1:21" x14ac:dyDescent="0.3">
      <c r="A11" s="3">
        <v>10</v>
      </c>
      <c r="B11">
        <f>'CBSE-registration-data'!A11:A93</f>
        <v>21125789</v>
      </c>
      <c r="C11" t="str">
        <f>VLOOKUP(B11,'CBSE-registration-data'!A11:T93,8,FALSE)</f>
        <v>ARYAN MALIK</v>
      </c>
      <c r="D11" t="str">
        <f>VLOOKUP(B11,'CBSE-registration-data'!A11:T93,10,FALSE)</f>
        <v>YOGESH MALIK</v>
      </c>
      <c r="E11" t="str">
        <f>VLOOKUP(B11,'CBSE-registration-data'!A11:T93,9,FALSE)</f>
        <v>MUNNI DEVI</v>
      </c>
      <c r="F11" t="str">
        <f>VLOOKUP(B11,'CBSE-registration-data'!A11:T93,11,FALSE)</f>
        <v>MALE</v>
      </c>
      <c r="G11" t="str">
        <f>VLOOKUP(B11,'CBSE-registration-data'!A11:T93,12,FALSE)</f>
        <v>GEN</v>
      </c>
      <c r="H11" t="str">
        <f>INDEX('stream-opted'!A11:F93,MATCH('final-sheet'!B11,'stream-opted'!F11:F93,0),2)</f>
        <v>URBAN</v>
      </c>
      <c r="I11" s="46">
        <f>VLOOKUP(B11,'CBSE-registration-data'!A11:T93,7,FALSE)</f>
        <v>38968</v>
      </c>
      <c r="J11" s="46">
        <f>VLOOKUP(B11,'CBSE-registration-data'!A11:T93,19,FALSE)</f>
        <v>43330</v>
      </c>
      <c r="K11">
        <f>VLOOKUP(B11,analysis!B13:O95,4,FALSE)</f>
        <v>59</v>
      </c>
      <c r="L11">
        <f>VLOOKUP(B11,analysis!B13:O95,5,FALSE)</f>
        <v>75</v>
      </c>
      <c r="M11">
        <f>VLOOKUP(B11,analysis!B13:O95,6,FALSE)</f>
        <v>63</v>
      </c>
      <c r="N11">
        <f>VLOOKUP(B11,analysis!B13:O95,7,FALSE)</f>
        <v>52</v>
      </c>
      <c r="O11">
        <f>VLOOKUP(B11,analysis!B13:O95,8,FALSE)</f>
        <v>77</v>
      </c>
      <c r="P11">
        <f>VLOOKUP(B11,analysis!B13:O95,9,FALSE)</f>
        <v>78</v>
      </c>
      <c r="Q11" s="47">
        <f>VLOOKUP(B11,analysis!B13:O95,12,FALSE)</f>
        <v>67.333333333333329</v>
      </c>
      <c r="R11" t="str">
        <f>VLOOKUP(B11,analysis!B13:O95,13,FALSE)</f>
        <v>PASS</v>
      </c>
      <c r="S11">
        <f>VLOOKUP(B11,analysis!B13:O95,14,FALSE)</f>
        <v>59</v>
      </c>
      <c r="T11" t="str">
        <f>INDEX('stream-opted'!A11:F93,MATCH('final-sheet'!B11,'stream-opted'!F11:F93,0),5)</f>
        <v>COMMERCE</v>
      </c>
      <c r="U11" t="str" cm="1">
        <f t="array" ref="U11">_xlfn.IFS(OR(_result_analysis[[#This Row],[STREAM OPTED]]="NOT ELIGIBLE",_result_analysis[[#This Row],[STREAM OPTED]]="COMPARTMENT"),"DROPPED OUT - ",TRUE,"PROMOTED &amp; RETAINED - ")</f>
        <v xml:space="preserve">PROMOTED &amp; RETAINED - </v>
      </c>
    </row>
    <row r="12" spans="1:21" x14ac:dyDescent="0.3">
      <c r="A12" s="3">
        <v>11</v>
      </c>
      <c r="B12">
        <f>'CBSE-registration-data'!A12:A94</f>
        <v>21125790</v>
      </c>
      <c r="C12" t="str">
        <f>VLOOKUP(B12,'CBSE-registration-data'!A12:T94,8,FALSE)</f>
        <v>ASJAD KHAN</v>
      </c>
      <c r="D12" t="str">
        <f>VLOOKUP(B12,'CBSE-registration-data'!A12:T94,10,FALSE)</f>
        <v>RAHISU</v>
      </c>
      <c r="E12" t="str">
        <f>VLOOKUP(B12,'CBSE-registration-data'!A12:T94,9,FALSE)</f>
        <v>AFSANA</v>
      </c>
      <c r="F12" t="str">
        <f>VLOOKUP(B12,'CBSE-registration-data'!A12:T94,11,FALSE)</f>
        <v>MALE</v>
      </c>
      <c r="G12" t="str">
        <f>VLOOKUP(B12,'CBSE-registration-data'!A12:T94,12,FALSE)</f>
        <v>OBC</v>
      </c>
      <c r="H12" t="str">
        <f>INDEX('stream-opted'!A12:F94,MATCH('final-sheet'!B12,'stream-opted'!F12:F94,0),2)</f>
        <v>RURAL</v>
      </c>
      <c r="I12" s="46">
        <f>VLOOKUP(B12,'CBSE-registration-data'!A12:T94,7,FALSE)</f>
        <v>39278</v>
      </c>
      <c r="J12" s="46">
        <f>VLOOKUP(B12,'CBSE-registration-data'!A12:T94,19,FALSE)</f>
        <v>43340</v>
      </c>
      <c r="K12">
        <f>VLOOKUP(B12,analysis!B14:O96,4,FALSE)</f>
        <v>80</v>
      </c>
      <c r="L12">
        <f>VLOOKUP(B12,analysis!B14:O96,5,FALSE)</f>
        <v>84</v>
      </c>
      <c r="M12">
        <f>VLOOKUP(B12,analysis!B14:O96,6,FALSE)</f>
        <v>77</v>
      </c>
      <c r="N12">
        <f>VLOOKUP(B12,analysis!B14:O96,7,FALSE)</f>
        <v>73</v>
      </c>
      <c r="O12">
        <f>VLOOKUP(B12,analysis!B14:O96,8,FALSE)</f>
        <v>91</v>
      </c>
      <c r="P12">
        <f>VLOOKUP(B12,analysis!B14:O96,9,FALSE)</f>
        <v>77</v>
      </c>
      <c r="Q12" s="47">
        <f>VLOOKUP(B12,analysis!B14:O96,12,FALSE)</f>
        <v>80.333333333333329</v>
      </c>
      <c r="R12" t="str">
        <f>VLOOKUP(B12,analysis!B14:O96,13,FALSE)</f>
        <v>PASS</v>
      </c>
      <c r="S12">
        <f>VLOOKUP(B12,analysis!B14:O96,14,FALSE)</f>
        <v>34</v>
      </c>
      <c r="T12" t="str">
        <f>INDEX('stream-opted'!A12:F94,MATCH('final-sheet'!B12,'stream-opted'!F12:F94,0),5)</f>
        <v>PCM + HINDI</v>
      </c>
      <c r="U12" t="str" cm="1">
        <f t="array" ref="U12">_xlfn.IFS(OR(_result_analysis[[#This Row],[STREAM OPTED]]="NOT ELIGIBLE",_result_analysis[[#This Row],[STREAM OPTED]]="COMPARTMENT"),"DROPPED OUT - ",TRUE,"PROMOTED &amp; RETAINED - ")</f>
        <v xml:space="preserve">PROMOTED &amp; RETAINED - </v>
      </c>
    </row>
    <row r="13" spans="1:21" x14ac:dyDescent="0.3">
      <c r="A13" s="3">
        <v>12</v>
      </c>
      <c r="B13">
        <f>'CBSE-registration-data'!A13:A95</f>
        <v>21125791</v>
      </c>
      <c r="C13" t="str">
        <f>VLOOKUP(B13,'CBSE-registration-data'!A13:T95,8,FALSE)</f>
        <v>ASHISH DIXIT</v>
      </c>
      <c r="D13" t="str">
        <f>VLOOKUP(B13,'CBSE-registration-data'!A13:T95,10,FALSE)</f>
        <v>SUNIL KUMAR DIXIT</v>
      </c>
      <c r="E13" t="str">
        <f>VLOOKUP(B13,'CBSE-registration-data'!A13:T95,9,FALSE)</f>
        <v>POOJA DIXIT</v>
      </c>
      <c r="F13" t="str">
        <f>VLOOKUP(B13,'CBSE-registration-data'!A13:T95,11,FALSE)</f>
        <v>MALE</v>
      </c>
      <c r="G13" t="str">
        <f>VLOOKUP(B13,'CBSE-registration-data'!A13:T95,12,FALSE)</f>
        <v>GEN</v>
      </c>
      <c r="H13" t="str">
        <f>INDEX('stream-opted'!A13:F95,MATCH('final-sheet'!B13,'stream-opted'!F13:F95,0),2)</f>
        <v>RURAL</v>
      </c>
      <c r="I13" s="46">
        <f>VLOOKUP(B13,'CBSE-registration-data'!A13:T95,7,FALSE)</f>
        <v>39310</v>
      </c>
      <c r="J13" s="46">
        <f>VLOOKUP(B13,'CBSE-registration-data'!A13:T95,19,FALSE)</f>
        <v>43404</v>
      </c>
      <c r="K13">
        <f>VLOOKUP(B13,analysis!B15:O97,4,FALSE)</f>
        <v>60</v>
      </c>
      <c r="L13">
        <f>VLOOKUP(B13,analysis!B15:O97,5,FALSE)</f>
        <v>83</v>
      </c>
      <c r="M13">
        <f>VLOOKUP(B13,analysis!B15:O97,6,FALSE)</f>
        <v>90</v>
      </c>
      <c r="N13">
        <f>VLOOKUP(B13,analysis!B15:O97,7,FALSE)</f>
        <v>88</v>
      </c>
      <c r="O13">
        <f>VLOOKUP(B13,analysis!B15:O97,8,FALSE)</f>
        <v>91</v>
      </c>
      <c r="P13">
        <f>VLOOKUP(B13,analysis!B15:O97,9,FALSE)</f>
        <v>85</v>
      </c>
      <c r="Q13" s="47">
        <f>VLOOKUP(B13,analysis!B15:O97,12,FALSE)</f>
        <v>82.833333333333343</v>
      </c>
      <c r="R13" t="str">
        <f>VLOOKUP(B13,analysis!B15:O97,13,FALSE)</f>
        <v>PASS</v>
      </c>
      <c r="S13">
        <f>VLOOKUP(B13,analysis!B15:O97,14,FALSE)</f>
        <v>29</v>
      </c>
      <c r="T13" t="str">
        <f>INDEX('stream-opted'!A13:F95,MATCH('final-sheet'!B13,'stream-opted'!F13:F95,0),5)</f>
        <v>PCB</v>
      </c>
      <c r="U13" t="str" cm="1">
        <f t="array" ref="U13">_xlfn.IFS(OR(_result_analysis[[#This Row],[STREAM OPTED]]="NOT ELIGIBLE",_result_analysis[[#This Row],[STREAM OPTED]]="COMPARTMENT"),"DROPPED OUT - ",TRUE,"PROMOTED &amp; RETAINED - ")</f>
        <v xml:space="preserve">PROMOTED &amp; RETAINED - </v>
      </c>
    </row>
    <row r="14" spans="1:21" x14ac:dyDescent="0.3">
      <c r="A14" s="3">
        <v>13</v>
      </c>
      <c r="B14">
        <f>'CBSE-registration-data'!A14:A96</f>
        <v>21125792</v>
      </c>
      <c r="C14" t="str">
        <f>VLOOKUP(B14,'CBSE-registration-data'!A14:T96,8,FALSE)</f>
        <v>BADAL</v>
      </c>
      <c r="D14" t="str">
        <f>VLOOKUP(B14,'CBSE-registration-data'!A14:T96,10,FALSE)</f>
        <v>OMPAL SINGH</v>
      </c>
      <c r="E14" t="str">
        <f>VLOOKUP(B14,'CBSE-registration-data'!A14:T96,9,FALSE)</f>
        <v>PRAMILA DEVI</v>
      </c>
      <c r="F14" t="str">
        <f>VLOOKUP(B14,'CBSE-registration-data'!A14:T96,11,FALSE)</f>
        <v>MALE</v>
      </c>
      <c r="G14" t="str">
        <f>VLOOKUP(B14,'CBSE-registration-data'!A14:T96,12,FALSE)</f>
        <v>SC</v>
      </c>
      <c r="H14" t="str">
        <f>INDEX('stream-opted'!A14:F96,MATCH('final-sheet'!B14,'stream-opted'!F14:F96,0),2)</f>
        <v>RURAL</v>
      </c>
      <c r="I14" s="46">
        <f>VLOOKUP(B14,'CBSE-registration-data'!A14:T96,7,FALSE)</f>
        <v>39043</v>
      </c>
      <c r="J14" s="46">
        <f>VLOOKUP(B14,'CBSE-registration-data'!A14:T96,19,FALSE)</f>
        <v>43330</v>
      </c>
      <c r="K14">
        <f>VLOOKUP(B14,analysis!B16:O98,4,FALSE)</f>
        <v>64</v>
      </c>
      <c r="L14">
        <f>VLOOKUP(B14,analysis!B16:O98,5,FALSE)</f>
        <v>75</v>
      </c>
      <c r="M14">
        <f>VLOOKUP(B14,analysis!B16:O98,6,FALSE)</f>
        <v>95</v>
      </c>
      <c r="N14">
        <f>VLOOKUP(B14,analysis!B16:O98,7,FALSE)</f>
        <v>77</v>
      </c>
      <c r="O14">
        <f>VLOOKUP(B14,analysis!B16:O98,8,FALSE)</f>
        <v>63</v>
      </c>
      <c r="P14">
        <f>VLOOKUP(B14,analysis!B16:O98,9,FALSE)</f>
        <v>81</v>
      </c>
      <c r="Q14" s="47">
        <f>VLOOKUP(B14,analysis!B16:O98,12,FALSE)</f>
        <v>75.833333333333329</v>
      </c>
      <c r="R14" t="str">
        <f>VLOOKUP(B14,analysis!B16:O98,13,FALSE)</f>
        <v>PASS</v>
      </c>
      <c r="S14">
        <f>VLOOKUP(B14,analysis!B16:O98,14,FALSE)</f>
        <v>43</v>
      </c>
      <c r="T14" t="str">
        <f>INDEX('stream-opted'!A14:F96,MATCH('final-sheet'!B14,'stream-opted'!F14:F96,0),5)</f>
        <v>PCM + HINDI</v>
      </c>
      <c r="U14" t="str" cm="1">
        <f t="array" ref="U14">_xlfn.IFS(OR(_result_analysis[[#This Row],[STREAM OPTED]]="NOT ELIGIBLE",_result_analysis[[#This Row],[STREAM OPTED]]="COMPARTMENT"),"DROPPED OUT - ",TRUE,"PROMOTED &amp; RETAINED - ")</f>
        <v xml:space="preserve">PROMOTED &amp; RETAINED - </v>
      </c>
    </row>
    <row r="15" spans="1:21" x14ac:dyDescent="0.3">
      <c r="A15" s="3">
        <v>14</v>
      </c>
      <c r="B15">
        <f>'CBSE-registration-data'!A15:A97</f>
        <v>21125793</v>
      </c>
      <c r="C15" t="str">
        <f>VLOOKUP(B15,'CBSE-registration-data'!A15:T97,8,FALSE)</f>
        <v>BHARAT</v>
      </c>
      <c r="D15" t="str">
        <f>VLOOKUP(B15,'CBSE-registration-data'!A15:T97,10,FALSE)</f>
        <v>AJIT SINGH</v>
      </c>
      <c r="E15" t="str">
        <f>VLOOKUP(B15,'CBSE-registration-data'!A15:T97,9,FALSE)</f>
        <v>RUBY</v>
      </c>
      <c r="F15" t="str">
        <f>VLOOKUP(B15,'CBSE-registration-data'!A15:T97,11,FALSE)</f>
        <v>MALE</v>
      </c>
      <c r="G15" t="str">
        <f>VLOOKUP(B15,'CBSE-registration-data'!A15:T97,12,FALSE)</f>
        <v>OBC</v>
      </c>
      <c r="H15" t="str">
        <f>INDEX('stream-opted'!A15:F97,MATCH('final-sheet'!B15,'stream-opted'!F15:F97,0),2)</f>
        <v>RURAL</v>
      </c>
      <c r="I15" s="46">
        <f>VLOOKUP(B15,'CBSE-registration-data'!A15:T97,7,FALSE)</f>
        <v>39369</v>
      </c>
      <c r="J15" s="46">
        <f>VLOOKUP(B15,'CBSE-registration-data'!A15:T97,19,FALSE)</f>
        <v>43330</v>
      </c>
      <c r="K15">
        <f>VLOOKUP(B15,analysis!B17:O99,4,FALSE)</f>
        <v>73</v>
      </c>
      <c r="L15">
        <f>VLOOKUP(B15,analysis!B17:O99,5,FALSE)</f>
        <v>84</v>
      </c>
      <c r="M15">
        <f>VLOOKUP(B15,analysis!B17:O99,6,FALSE)</f>
        <v>70</v>
      </c>
      <c r="N15">
        <f>VLOOKUP(B15,analysis!B17:O99,7,FALSE)</f>
        <v>66</v>
      </c>
      <c r="O15">
        <f>VLOOKUP(B15,analysis!B17:O99,8,FALSE)</f>
        <v>84</v>
      </c>
      <c r="P15">
        <f>VLOOKUP(B15,analysis!B17:O99,9,FALSE)</f>
        <v>76</v>
      </c>
      <c r="Q15" s="47">
        <f>VLOOKUP(B15,analysis!B17:O99,12,FALSE)</f>
        <v>75.5</v>
      </c>
      <c r="R15" t="str">
        <f>VLOOKUP(B15,analysis!B17:O99,13,FALSE)</f>
        <v>PASS</v>
      </c>
      <c r="S15">
        <f>VLOOKUP(B15,analysis!B17:O99,14,FALSE)</f>
        <v>45</v>
      </c>
      <c r="T15" t="str">
        <f>INDEX('stream-opted'!A15:F97,MATCH('final-sheet'!B15,'stream-opted'!F15:F97,0),5)</f>
        <v>PCM + HINDI</v>
      </c>
      <c r="U15" t="str" cm="1">
        <f t="array" ref="U15">_xlfn.IFS(OR(_result_analysis[[#This Row],[STREAM OPTED]]="NOT ELIGIBLE",_result_analysis[[#This Row],[STREAM OPTED]]="COMPARTMENT"),"DROPPED OUT - ",TRUE,"PROMOTED &amp; RETAINED - ")</f>
        <v xml:space="preserve">PROMOTED &amp; RETAINED - </v>
      </c>
    </row>
    <row r="16" spans="1:21" x14ac:dyDescent="0.3">
      <c r="A16" s="3">
        <v>15</v>
      </c>
      <c r="B16">
        <f>'CBSE-registration-data'!A16:A98</f>
        <v>21125794</v>
      </c>
      <c r="C16" t="str">
        <f>VLOOKUP(B16,'CBSE-registration-data'!A16:T98,8,FALSE)</f>
        <v>CHIRAG</v>
      </c>
      <c r="D16" t="str">
        <f>VLOOKUP(B16,'CBSE-registration-data'!A16:T98,10,FALSE)</f>
        <v>DINESH KUMAR</v>
      </c>
      <c r="E16" t="str">
        <f>VLOOKUP(B16,'CBSE-registration-data'!A16:T98,9,FALSE)</f>
        <v>BABITA DEVI</v>
      </c>
      <c r="F16" t="str">
        <f>VLOOKUP(B16,'CBSE-registration-data'!A16:T98,11,FALSE)</f>
        <v>MALE</v>
      </c>
      <c r="G16" t="str">
        <f>VLOOKUP(B16,'CBSE-registration-data'!A16:T98,12,FALSE)</f>
        <v>GEN</v>
      </c>
      <c r="H16" t="str">
        <f>INDEX('stream-opted'!A16:F98,MATCH('final-sheet'!B16,'stream-opted'!F16:F98,0),2)</f>
        <v>RURAL</v>
      </c>
      <c r="I16" s="46">
        <f>VLOOKUP(B16,'CBSE-registration-data'!A16:T98,7,FALSE)</f>
        <v>39429</v>
      </c>
      <c r="J16" s="46">
        <f>VLOOKUP(B16,'CBSE-registration-data'!A16:T98,19,FALSE)</f>
        <v>43340</v>
      </c>
      <c r="K16">
        <f>VLOOKUP(B16,analysis!B18:O100,4,FALSE)</f>
        <v>70</v>
      </c>
      <c r="L16">
        <f>VLOOKUP(B16,analysis!B18:O100,5,FALSE)</f>
        <v>79</v>
      </c>
      <c r="M16">
        <f>VLOOKUP(B16,analysis!B18:O100,6,FALSE)</f>
        <v>86</v>
      </c>
      <c r="N16">
        <f>VLOOKUP(B16,analysis!B18:O100,7,FALSE)</f>
        <v>85</v>
      </c>
      <c r="O16">
        <f>VLOOKUP(B16,analysis!B18:O100,8,FALSE)</f>
        <v>91</v>
      </c>
      <c r="P16">
        <f>VLOOKUP(B16,analysis!B18:O100,9,FALSE)</f>
        <v>70</v>
      </c>
      <c r="Q16" s="47">
        <f>VLOOKUP(B16,analysis!B18:O100,12,FALSE)</f>
        <v>80.166666666666657</v>
      </c>
      <c r="R16" t="str">
        <f>VLOOKUP(B16,analysis!B18:O100,13,FALSE)</f>
        <v>PASS</v>
      </c>
      <c r="S16">
        <f>VLOOKUP(B16,analysis!B18:O100,14,FALSE)</f>
        <v>38</v>
      </c>
      <c r="T16" t="str">
        <f>INDEX('stream-opted'!A16:F98,MATCH('final-sheet'!B16,'stream-opted'!F16:F98,0),5)</f>
        <v>PCM + CS</v>
      </c>
      <c r="U16" t="str" cm="1">
        <f t="array" ref="U16">_xlfn.IFS(OR(_result_analysis[[#This Row],[STREAM OPTED]]="NOT ELIGIBLE",_result_analysis[[#This Row],[STREAM OPTED]]="COMPARTMENT"),"DROPPED OUT - ",TRUE,"PROMOTED &amp; RETAINED - ")</f>
        <v xml:space="preserve">PROMOTED &amp; RETAINED - </v>
      </c>
    </row>
    <row r="17" spans="1:21" x14ac:dyDescent="0.3">
      <c r="A17" s="3">
        <v>16</v>
      </c>
      <c r="B17">
        <f>'CBSE-registration-data'!A17:A99</f>
        <v>21125795</v>
      </c>
      <c r="C17" t="str">
        <f>VLOOKUP(B17,'CBSE-registration-data'!A17:T99,8,FALSE)</f>
        <v>DEEPANSHU PANWAR</v>
      </c>
      <c r="D17" t="str">
        <f>VLOOKUP(B17,'CBSE-registration-data'!A17:T99,10,FALSE)</f>
        <v>SUSHIL PANWAR</v>
      </c>
      <c r="E17" t="str">
        <f>VLOOKUP(B17,'CBSE-registration-data'!A17:T99,9,FALSE)</f>
        <v>GEETA DEVI</v>
      </c>
      <c r="F17" t="str">
        <f>VLOOKUP(B17,'CBSE-registration-data'!A17:T99,11,FALSE)</f>
        <v>MALE</v>
      </c>
      <c r="G17" t="str">
        <f>VLOOKUP(B17,'CBSE-registration-data'!A17:T99,12,FALSE)</f>
        <v>OBC</v>
      </c>
      <c r="H17" t="str">
        <f>INDEX('stream-opted'!A17:F99,MATCH('final-sheet'!B17,'stream-opted'!F17:F99,0),2)</f>
        <v>RURAL</v>
      </c>
      <c r="I17" s="46">
        <f>VLOOKUP(B17,'CBSE-registration-data'!A17:T99,7,FALSE)</f>
        <v>39264</v>
      </c>
      <c r="J17" s="46">
        <f>VLOOKUP(B17,'CBSE-registration-data'!A17:T99,19,FALSE)</f>
        <v>43340</v>
      </c>
      <c r="K17">
        <f>VLOOKUP(B17,analysis!B19:O101,4,FALSE)</f>
        <v>76</v>
      </c>
      <c r="L17">
        <f>VLOOKUP(B17,analysis!B19:O101,5,FALSE)</f>
        <v>92</v>
      </c>
      <c r="M17">
        <f>VLOOKUP(B17,analysis!B19:O101,6,FALSE)</f>
        <v>96</v>
      </c>
      <c r="N17">
        <f>VLOOKUP(B17,analysis!B19:O101,7,FALSE)</f>
        <v>82</v>
      </c>
      <c r="O17">
        <f>VLOOKUP(B17,analysis!B19:O101,8,FALSE)</f>
        <v>90</v>
      </c>
      <c r="P17">
        <f>VLOOKUP(B17,analysis!B19:O101,9,FALSE)</f>
        <v>83</v>
      </c>
      <c r="Q17" s="47">
        <f>VLOOKUP(B17,analysis!B19:O101,12,FALSE)</f>
        <v>86.5</v>
      </c>
      <c r="R17" t="str">
        <f>VLOOKUP(B17,analysis!B19:O101,13,FALSE)</f>
        <v>PASS</v>
      </c>
      <c r="S17">
        <f>VLOOKUP(B17,analysis!B19:O101,14,FALSE)</f>
        <v>18</v>
      </c>
      <c r="T17" t="str">
        <f>INDEX('stream-opted'!A17:F99,MATCH('final-sheet'!B17,'stream-opted'!F17:F99,0),5)</f>
        <v>PCM + HINDI</v>
      </c>
      <c r="U17" t="str" cm="1">
        <f t="array" ref="U17">_xlfn.IFS(OR(_result_analysis[[#This Row],[STREAM OPTED]]="NOT ELIGIBLE",_result_analysis[[#This Row],[STREAM OPTED]]="COMPARTMENT"),"DROPPED OUT - ",TRUE,"PROMOTED &amp; RETAINED - ")</f>
        <v xml:space="preserve">PROMOTED &amp; RETAINED - </v>
      </c>
    </row>
    <row r="18" spans="1:21" x14ac:dyDescent="0.3">
      <c r="A18" s="3">
        <v>17</v>
      </c>
      <c r="B18">
        <f>'CBSE-registration-data'!A18:A100</f>
        <v>21125796</v>
      </c>
      <c r="C18" t="str">
        <f>VLOOKUP(B18,'CBSE-registration-data'!A18:T100,8,FALSE)</f>
        <v>GAURAV</v>
      </c>
      <c r="D18" t="str">
        <f>VLOOKUP(B18,'CBSE-registration-data'!A18:T100,10,FALSE)</f>
        <v>RAMBEER</v>
      </c>
      <c r="E18" t="str">
        <f>VLOOKUP(B18,'CBSE-registration-data'!A18:T100,9,FALSE)</f>
        <v>PINKI</v>
      </c>
      <c r="F18" t="str">
        <f>VLOOKUP(B18,'CBSE-registration-data'!A18:T100,11,FALSE)</f>
        <v>MALE</v>
      </c>
      <c r="G18" t="str">
        <f>VLOOKUP(B18,'CBSE-registration-data'!A18:T100,12,FALSE)</f>
        <v>SC</v>
      </c>
      <c r="H18" t="str">
        <f>INDEX('stream-opted'!A18:F100,MATCH('final-sheet'!B18,'stream-opted'!F18:F100,0),2)</f>
        <v>RURAL</v>
      </c>
      <c r="I18" s="46">
        <f>VLOOKUP(B18,'CBSE-registration-data'!A18:T100,7,FALSE)</f>
        <v>39778</v>
      </c>
      <c r="J18" s="46">
        <f>VLOOKUP(B18,'CBSE-registration-data'!A18:T100,19,FALSE)</f>
        <v>43330</v>
      </c>
      <c r="K18">
        <f>VLOOKUP(B18,analysis!B20:O102,4,FALSE)</f>
        <v>77</v>
      </c>
      <c r="L18">
        <f>VLOOKUP(B18,analysis!B20:O102,5,FALSE)</f>
        <v>94</v>
      </c>
      <c r="M18">
        <f>VLOOKUP(B18,analysis!B20:O102,6,FALSE)</f>
        <v>69</v>
      </c>
      <c r="N18">
        <f>VLOOKUP(B18,analysis!B20:O102,7,FALSE)</f>
        <v>56</v>
      </c>
      <c r="O18">
        <f>VLOOKUP(B18,analysis!B20:O102,8,FALSE)</f>
        <v>92</v>
      </c>
      <c r="P18">
        <f>VLOOKUP(B18,analysis!B20:O102,9,FALSE)</f>
        <v>67</v>
      </c>
      <c r="Q18" s="47">
        <f>VLOOKUP(B18,analysis!B20:O102,12,FALSE)</f>
        <v>75.833333333333329</v>
      </c>
      <c r="R18" t="str">
        <f>VLOOKUP(B18,analysis!B20:O102,13,FALSE)</f>
        <v>PASS</v>
      </c>
      <c r="S18">
        <f>VLOOKUP(B18,analysis!B20:O102,14,FALSE)</f>
        <v>43</v>
      </c>
      <c r="T18" t="str">
        <f>INDEX('stream-opted'!A18:F100,MATCH('final-sheet'!B18,'stream-opted'!F18:F100,0),5)</f>
        <v>NOT ELIGIBLE</v>
      </c>
      <c r="U18" t="str" cm="1">
        <f t="array" ref="U18">_xlfn.IFS(OR(_result_analysis[[#This Row],[STREAM OPTED]]="NOT ELIGIBLE",_result_analysis[[#This Row],[STREAM OPTED]]="COMPARTMENT"),"DROPPED OUT - ",TRUE,"PROMOTED &amp; RETAINED - ")</f>
        <v xml:space="preserve">DROPPED OUT - </v>
      </c>
    </row>
    <row r="19" spans="1:21" x14ac:dyDescent="0.3">
      <c r="A19" s="3">
        <v>18</v>
      </c>
      <c r="B19">
        <f>'CBSE-registration-data'!A19:A101</f>
        <v>21125797</v>
      </c>
      <c r="C19" t="str">
        <f>VLOOKUP(B19,'CBSE-registration-data'!A19:T101,8,FALSE)</f>
        <v>GAURAV</v>
      </c>
      <c r="D19" t="str">
        <f>VLOOKUP(B19,'CBSE-registration-data'!A19:T101,10,FALSE)</f>
        <v>SANJEEV PANWAR</v>
      </c>
      <c r="E19" t="str">
        <f>VLOOKUP(B19,'CBSE-registration-data'!A19:T101,9,FALSE)</f>
        <v>NEETU DEVI</v>
      </c>
      <c r="F19" t="str">
        <f>VLOOKUP(B19,'CBSE-registration-data'!A19:T101,11,FALSE)</f>
        <v>MALE</v>
      </c>
      <c r="G19" t="str">
        <f>VLOOKUP(B19,'CBSE-registration-data'!A19:T101,12,FALSE)</f>
        <v>OBC</v>
      </c>
      <c r="H19" t="str">
        <f>INDEX('stream-opted'!A19:F101,MATCH('final-sheet'!B19,'stream-opted'!F19:F101,0),2)</f>
        <v>URBAN</v>
      </c>
      <c r="I19" s="46">
        <f>VLOOKUP(B19,'CBSE-registration-data'!A19:T101,7,FALSE)</f>
        <v>39845</v>
      </c>
      <c r="J19" s="46">
        <f>VLOOKUP(B19,'CBSE-registration-data'!A19:T101,19,FALSE)</f>
        <v>43340</v>
      </c>
      <c r="K19">
        <f>VLOOKUP(B19,analysis!B21:O103,4,FALSE)</f>
        <v>62</v>
      </c>
      <c r="L19">
        <f>VLOOKUP(B19,analysis!B21:O103,5,FALSE)</f>
        <v>72</v>
      </c>
      <c r="M19">
        <f>VLOOKUP(B19,analysis!B21:O103,6,FALSE)</f>
        <v>65</v>
      </c>
      <c r="N19">
        <f>VLOOKUP(B19,analysis!B21:O103,7,FALSE)</f>
        <v>54</v>
      </c>
      <c r="O19">
        <f>VLOOKUP(B19,analysis!B21:O103,8,FALSE)</f>
        <v>75</v>
      </c>
      <c r="P19">
        <f>VLOOKUP(B19,analysis!B21:O103,9,FALSE)</f>
        <v>75</v>
      </c>
      <c r="Q19" s="47">
        <f>VLOOKUP(B19,analysis!B21:O103,12,FALSE)</f>
        <v>67.166666666666657</v>
      </c>
      <c r="R19" t="str">
        <f>VLOOKUP(B19,analysis!B21:O103,13,FALSE)</f>
        <v>PASS</v>
      </c>
      <c r="S19">
        <f>VLOOKUP(B19,analysis!B21:O103,14,FALSE)</f>
        <v>61</v>
      </c>
      <c r="T19" t="str">
        <f>INDEX('stream-opted'!A19:F101,MATCH('final-sheet'!B19,'stream-opted'!F19:F101,0),5)</f>
        <v>COMMERCE</v>
      </c>
      <c r="U19" t="str" cm="1">
        <f t="array" ref="U19">_xlfn.IFS(OR(_result_analysis[[#This Row],[STREAM OPTED]]="NOT ELIGIBLE",_result_analysis[[#This Row],[STREAM OPTED]]="COMPARTMENT"),"DROPPED OUT - ",TRUE,"PROMOTED &amp; RETAINED - ")</f>
        <v xml:space="preserve">PROMOTED &amp; RETAINED - </v>
      </c>
    </row>
    <row r="20" spans="1:21" x14ac:dyDescent="0.3">
      <c r="A20" s="3">
        <v>19</v>
      </c>
      <c r="B20">
        <f>'CBSE-registration-data'!A20:A102</f>
        <v>21125798</v>
      </c>
      <c r="C20" t="str">
        <f>VLOOKUP(B20,'CBSE-registration-data'!A20:T102,8,FALSE)</f>
        <v>HARSH DEV</v>
      </c>
      <c r="D20" t="str">
        <f>VLOOKUP(B20,'CBSE-registration-data'!A20:T102,10,FALSE)</f>
        <v>DEVENDRA KUMAR</v>
      </c>
      <c r="E20" t="str">
        <f>VLOOKUP(B20,'CBSE-registration-data'!A20:T102,9,FALSE)</f>
        <v>PUSHPA RANI</v>
      </c>
      <c r="F20" t="str">
        <f>VLOOKUP(B20,'CBSE-registration-data'!A20:T102,11,FALSE)</f>
        <v>MALE</v>
      </c>
      <c r="G20" t="str">
        <f>VLOOKUP(B20,'CBSE-registration-data'!A20:T102,12,FALSE)</f>
        <v>SC</v>
      </c>
      <c r="H20" t="str">
        <f>INDEX('stream-opted'!A20:F102,MATCH('final-sheet'!B20,'stream-opted'!F20:F102,0),2)</f>
        <v>RURAL</v>
      </c>
      <c r="I20" s="46">
        <f>VLOOKUP(B20,'CBSE-registration-data'!A20:T102,7,FALSE)</f>
        <v>39451</v>
      </c>
      <c r="J20" s="46">
        <f>VLOOKUP(B20,'CBSE-registration-data'!A20:T102,19,FALSE)</f>
        <v>43340</v>
      </c>
      <c r="K20">
        <f>VLOOKUP(B20,analysis!B22:O104,4,FALSE)</f>
        <v>83</v>
      </c>
      <c r="L20">
        <f>VLOOKUP(B20,analysis!B22:O104,5,FALSE)</f>
        <v>91</v>
      </c>
      <c r="M20">
        <f>VLOOKUP(B20,analysis!B22:O104,6,FALSE)</f>
        <v>93</v>
      </c>
      <c r="N20">
        <f>VLOOKUP(B20,analysis!B22:O104,7,FALSE)</f>
        <v>76</v>
      </c>
      <c r="O20">
        <f>VLOOKUP(B20,analysis!B22:O104,8,FALSE)</f>
        <v>85</v>
      </c>
      <c r="P20">
        <f>VLOOKUP(B20,analysis!B22:O104,9,FALSE)</f>
        <v>80</v>
      </c>
      <c r="Q20" s="47">
        <f>VLOOKUP(B20,analysis!B22:O104,12,FALSE)</f>
        <v>84.666666666666671</v>
      </c>
      <c r="R20" t="str">
        <f>VLOOKUP(B20,analysis!B22:O104,13,FALSE)</f>
        <v>PASS</v>
      </c>
      <c r="S20">
        <f>VLOOKUP(B20,analysis!B22:O104,14,FALSE)</f>
        <v>24</v>
      </c>
      <c r="T20" t="str">
        <f>INDEX('stream-opted'!A20:F102,MATCH('final-sheet'!B20,'stream-opted'!F20:F102,0),5)</f>
        <v>PCM + CS</v>
      </c>
      <c r="U20" t="str" cm="1">
        <f t="array" ref="U20">_xlfn.IFS(OR(_result_analysis[[#This Row],[STREAM OPTED]]="NOT ELIGIBLE",_result_analysis[[#This Row],[STREAM OPTED]]="COMPARTMENT"),"DROPPED OUT - ",TRUE,"PROMOTED &amp; RETAINED - ")</f>
        <v xml:space="preserve">PROMOTED &amp; RETAINED - </v>
      </c>
    </row>
    <row r="21" spans="1:21" x14ac:dyDescent="0.3">
      <c r="A21" s="3">
        <v>20</v>
      </c>
      <c r="B21">
        <f>'CBSE-registration-data'!A21:A103</f>
        <v>21125799</v>
      </c>
      <c r="C21" t="str">
        <f>VLOOKUP(B21,'CBSE-registration-data'!A21:T103,8,FALSE)</f>
        <v>HARDIK</v>
      </c>
      <c r="D21" t="str">
        <f>VLOOKUP(B21,'CBSE-registration-data'!A21:T103,10,FALSE)</f>
        <v>VEERPAL</v>
      </c>
      <c r="E21" t="str">
        <f>VLOOKUP(B21,'CBSE-registration-data'!A21:T103,9,FALSE)</f>
        <v>MUKESH DEVI</v>
      </c>
      <c r="F21" t="str">
        <f>VLOOKUP(B21,'CBSE-registration-data'!A21:T103,11,FALSE)</f>
        <v>MALE</v>
      </c>
      <c r="G21" t="str">
        <f>VLOOKUP(B21,'CBSE-registration-data'!A21:T103,12,FALSE)</f>
        <v>OBC</v>
      </c>
      <c r="H21" t="str">
        <f>INDEX('stream-opted'!A21:F103,MATCH('final-sheet'!B21,'stream-opted'!F21:F103,0),2)</f>
        <v>RURAL</v>
      </c>
      <c r="I21" s="46">
        <f>VLOOKUP(B21,'CBSE-registration-data'!A21:T103,7,FALSE)</f>
        <v>39375</v>
      </c>
      <c r="J21" s="46">
        <f>VLOOKUP(B21,'CBSE-registration-data'!A21:T103,19,FALSE)</f>
        <v>43340</v>
      </c>
      <c r="K21">
        <f>VLOOKUP(B21,analysis!B23:O105,4,FALSE)</f>
        <v>62</v>
      </c>
      <c r="L21">
        <f>VLOOKUP(B21,analysis!B23:O105,5,FALSE)</f>
        <v>82</v>
      </c>
      <c r="M21">
        <f>VLOOKUP(B21,analysis!B23:O105,6,FALSE)</f>
        <v>66</v>
      </c>
      <c r="N21">
        <f>VLOOKUP(B21,analysis!B23:O105,7,FALSE)</f>
        <v>47</v>
      </c>
      <c r="O21">
        <f>VLOOKUP(B21,analysis!B23:O105,8,FALSE)</f>
        <v>75</v>
      </c>
      <c r="P21">
        <f>VLOOKUP(B21,analysis!B23:O105,9,FALSE)</f>
        <v>69</v>
      </c>
      <c r="Q21" s="47">
        <f>VLOOKUP(B21,analysis!B23:O105,12,FALSE)</f>
        <v>66.833333333333329</v>
      </c>
      <c r="R21" t="str">
        <f>VLOOKUP(B21,analysis!B23:O105,13,FALSE)</f>
        <v>PASS</v>
      </c>
      <c r="S21">
        <f>VLOOKUP(B21,analysis!B23:O105,14,FALSE)</f>
        <v>62</v>
      </c>
      <c r="T21" t="str">
        <f>INDEX('stream-opted'!A21:F103,MATCH('final-sheet'!B21,'stream-opted'!F21:F103,0),5)</f>
        <v>COMMERCE</v>
      </c>
      <c r="U21" t="str" cm="1">
        <f t="array" ref="U21">_xlfn.IFS(OR(_result_analysis[[#This Row],[STREAM OPTED]]="NOT ELIGIBLE",_result_analysis[[#This Row],[STREAM OPTED]]="COMPARTMENT"),"DROPPED OUT - ",TRUE,"PROMOTED &amp; RETAINED - ")</f>
        <v xml:space="preserve">PROMOTED &amp; RETAINED - </v>
      </c>
    </row>
    <row r="22" spans="1:21" x14ac:dyDescent="0.3">
      <c r="A22" s="3">
        <v>21</v>
      </c>
      <c r="B22">
        <f>'CBSE-registration-data'!A22:A104</f>
        <v>21125800</v>
      </c>
      <c r="C22" t="str">
        <f>VLOOKUP(B22,'CBSE-registration-data'!A22:T104,8,FALSE)</f>
        <v>HARSHIT MAAN</v>
      </c>
      <c r="D22" t="str">
        <f>VLOOKUP(B22,'CBSE-registration-data'!A22:T104,10,FALSE)</f>
        <v>AMARPAL MAAN</v>
      </c>
      <c r="E22" t="str">
        <f>VLOOKUP(B22,'CBSE-registration-data'!A22:T104,9,FALSE)</f>
        <v>BABY MAAN</v>
      </c>
      <c r="F22" t="str">
        <f>VLOOKUP(B22,'CBSE-registration-data'!A22:T104,11,FALSE)</f>
        <v>MALE</v>
      </c>
      <c r="G22" t="str">
        <f>VLOOKUP(B22,'CBSE-registration-data'!A22:T104,12,FALSE)</f>
        <v>OBC</v>
      </c>
      <c r="H22" t="str">
        <f>INDEX('stream-opted'!A22:F104,MATCH('final-sheet'!B22,'stream-opted'!F22:F104,0),2)</f>
        <v>RURAL</v>
      </c>
      <c r="I22" s="46">
        <f>VLOOKUP(B22,'CBSE-registration-data'!A22:T104,7,FALSE)</f>
        <v>39742</v>
      </c>
      <c r="J22" s="46">
        <f>VLOOKUP(B22,'CBSE-registration-data'!A22:T104,19,FALSE)</f>
        <v>43340</v>
      </c>
      <c r="K22">
        <f>VLOOKUP(B22,analysis!B24:O106,4,FALSE)</f>
        <v>86</v>
      </c>
      <c r="L22">
        <f>VLOOKUP(B22,analysis!B24:O106,5,FALSE)</f>
        <v>87</v>
      </c>
      <c r="M22">
        <f>VLOOKUP(B22,analysis!B24:O106,6,FALSE)</f>
        <v>97</v>
      </c>
      <c r="N22">
        <f>VLOOKUP(B22,analysis!B24:O106,7,FALSE)</f>
        <v>90</v>
      </c>
      <c r="O22">
        <f>VLOOKUP(B22,analysis!B24:O106,8,FALSE)</f>
        <v>87</v>
      </c>
      <c r="P22">
        <f>VLOOKUP(B22,analysis!B24:O106,9,FALSE)</f>
        <v>84</v>
      </c>
      <c r="Q22" s="47">
        <f>VLOOKUP(B22,analysis!B24:O106,12,FALSE)</f>
        <v>88.5</v>
      </c>
      <c r="R22" t="str">
        <f>VLOOKUP(B22,analysis!B24:O106,13,FALSE)</f>
        <v>PASS</v>
      </c>
      <c r="S22">
        <f>VLOOKUP(B22,analysis!B24:O106,14,FALSE)</f>
        <v>13</v>
      </c>
      <c r="T22" t="str">
        <f>INDEX('stream-opted'!A22:F104,MATCH('final-sheet'!B22,'stream-opted'!F22:F104,0),5)</f>
        <v>PCB</v>
      </c>
      <c r="U22" t="str" cm="1">
        <f t="array" ref="U22">_xlfn.IFS(OR(_result_analysis[[#This Row],[STREAM OPTED]]="NOT ELIGIBLE",_result_analysis[[#This Row],[STREAM OPTED]]="COMPARTMENT"),"DROPPED OUT - ",TRUE,"PROMOTED &amp; RETAINED - ")</f>
        <v xml:space="preserve">PROMOTED &amp; RETAINED - </v>
      </c>
    </row>
    <row r="23" spans="1:21" x14ac:dyDescent="0.3">
      <c r="A23" s="3">
        <v>22</v>
      </c>
      <c r="B23">
        <f>'CBSE-registration-data'!A23:A105</f>
        <v>21125801</v>
      </c>
      <c r="C23" t="str">
        <f>VLOOKUP(B23,'CBSE-registration-data'!A23:T105,8,FALSE)</f>
        <v>MAYANK</v>
      </c>
      <c r="D23" t="str">
        <f>VLOOKUP(B23,'CBSE-registration-data'!A23:T105,10,FALSE)</f>
        <v>VINOD TYAGI</v>
      </c>
      <c r="E23" t="str">
        <f>VLOOKUP(B23,'CBSE-registration-data'!A23:T105,9,FALSE)</f>
        <v>MAMTA TYAGI</v>
      </c>
      <c r="F23" t="str">
        <f>VLOOKUP(B23,'CBSE-registration-data'!A23:T105,11,FALSE)</f>
        <v>MALE</v>
      </c>
      <c r="G23" t="str">
        <f>VLOOKUP(B23,'CBSE-registration-data'!A23:T105,12,FALSE)</f>
        <v>GEN</v>
      </c>
      <c r="H23" t="str">
        <f>INDEX('stream-opted'!A23:F105,MATCH('final-sheet'!B23,'stream-opted'!F23:F105,0),2)</f>
        <v>RURAL</v>
      </c>
      <c r="I23" s="46">
        <f>VLOOKUP(B23,'CBSE-registration-data'!A23:T105,7,FALSE)</f>
        <v>39563</v>
      </c>
      <c r="J23" s="46">
        <f>VLOOKUP(B23,'CBSE-registration-data'!A23:T105,19,FALSE)</f>
        <v>43340</v>
      </c>
      <c r="K23">
        <f>VLOOKUP(B23,analysis!B25:O107,4,FALSE)</f>
        <v>78</v>
      </c>
      <c r="L23">
        <f>VLOOKUP(B23,analysis!B25:O107,5,FALSE)</f>
        <v>94</v>
      </c>
      <c r="M23">
        <f>VLOOKUP(B23,analysis!B25:O107,6,FALSE)</f>
        <v>95</v>
      </c>
      <c r="N23">
        <f>VLOOKUP(B23,analysis!B25:O107,7,FALSE)</f>
        <v>88</v>
      </c>
      <c r="O23">
        <f>VLOOKUP(B23,analysis!B25:O107,8,FALSE)</f>
        <v>88</v>
      </c>
      <c r="P23">
        <f>VLOOKUP(B23,analysis!B25:O107,9,FALSE)</f>
        <v>78</v>
      </c>
      <c r="Q23" s="47">
        <f>VLOOKUP(B23,analysis!B25:O107,12,FALSE)</f>
        <v>86.833333333333329</v>
      </c>
      <c r="R23" t="str">
        <f>VLOOKUP(B23,analysis!B25:O107,13,FALSE)</f>
        <v>PASS</v>
      </c>
      <c r="S23">
        <f>VLOOKUP(B23,analysis!B25:O107,14,FALSE)</f>
        <v>15</v>
      </c>
      <c r="T23" t="str">
        <f>INDEX('stream-opted'!A23:F105,MATCH('final-sheet'!B23,'stream-opted'!F23:F105,0),5)</f>
        <v>PCM + CS</v>
      </c>
      <c r="U23" t="str" cm="1">
        <f t="array" ref="U23">_xlfn.IFS(OR(_result_analysis[[#This Row],[STREAM OPTED]]="NOT ELIGIBLE",_result_analysis[[#This Row],[STREAM OPTED]]="COMPARTMENT"),"DROPPED OUT - ",TRUE,"PROMOTED &amp; RETAINED - ")</f>
        <v xml:space="preserve">PROMOTED &amp; RETAINED - </v>
      </c>
    </row>
    <row r="24" spans="1:21" x14ac:dyDescent="0.3">
      <c r="A24" s="3">
        <v>23</v>
      </c>
      <c r="B24">
        <f>'CBSE-registration-data'!A24:A106</f>
        <v>21125802</v>
      </c>
      <c r="C24" t="str">
        <f>VLOOKUP(B24,'CBSE-registration-data'!A24:T106,8,FALSE)</f>
        <v>MANISH KUMAR</v>
      </c>
      <c r="D24" t="str">
        <f>VLOOKUP(B24,'CBSE-registration-data'!A24:T106,10,FALSE)</f>
        <v>LOKENDRA</v>
      </c>
      <c r="E24" t="str">
        <f>VLOOKUP(B24,'CBSE-registration-data'!A24:T106,9,FALSE)</f>
        <v>SUMAN DEVI</v>
      </c>
      <c r="F24" t="str">
        <f>VLOOKUP(B24,'CBSE-registration-data'!A24:T106,11,FALSE)</f>
        <v>MALE</v>
      </c>
      <c r="G24" t="str">
        <f>VLOOKUP(B24,'CBSE-registration-data'!A24:T106,12,FALSE)</f>
        <v>OBC</v>
      </c>
      <c r="H24" t="str">
        <f>INDEX('stream-opted'!A24:F106,MATCH('final-sheet'!B24,'stream-opted'!F24:F106,0),2)</f>
        <v>RURAL</v>
      </c>
      <c r="I24" s="46">
        <f>VLOOKUP(B24,'CBSE-registration-data'!A24:T106,7,FALSE)</f>
        <v>39448</v>
      </c>
      <c r="J24" s="46">
        <f>VLOOKUP(B24,'CBSE-registration-data'!A24:T106,19,FALSE)</f>
        <v>43404</v>
      </c>
      <c r="K24">
        <f>VLOOKUP(B24,analysis!B26:O108,4,FALSE)</f>
        <v>59</v>
      </c>
      <c r="L24">
        <f>VLOOKUP(B24,analysis!B26:O108,5,FALSE)</f>
        <v>82</v>
      </c>
      <c r="M24">
        <f>VLOOKUP(B24,analysis!B26:O108,6,FALSE)</f>
        <v>81</v>
      </c>
      <c r="N24">
        <f>VLOOKUP(B24,analysis!B26:O108,7,FALSE)</f>
        <v>62</v>
      </c>
      <c r="O24">
        <f>VLOOKUP(B24,analysis!B26:O108,8,FALSE)</f>
        <v>86</v>
      </c>
      <c r="P24">
        <f>VLOOKUP(B24,analysis!B26:O108,9,FALSE)</f>
        <v>68</v>
      </c>
      <c r="Q24" s="47">
        <f>VLOOKUP(B24,analysis!B26:O108,12,FALSE)</f>
        <v>73</v>
      </c>
      <c r="R24" t="str">
        <f>VLOOKUP(B24,analysis!B26:O108,13,FALSE)</f>
        <v>PASS</v>
      </c>
      <c r="S24">
        <f>VLOOKUP(B24,analysis!B26:O108,14,FALSE)</f>
        <v>50</v>
      </c>
      <c r="T24" t="str">
        <f>INDEX('stream-opted'!A24:F106,MATCH('final-sheet'!B24,'stream-opted'!F24:F106,0),5)</f>
        <v>COMMERCE</v>
      </c>
      <c r="U24" t="str" cm="1">
        <f t="array" ref="U24">_xlfn.IFS(OR(_result_analysis[[#This Row],[STREAM OPTED]]="NOT ELIGIBLE",_result_analysis[[#This Row],[STREAM OPTED]]="COMPARTMENT"),"DROPPED OUT - ",TRUE,"PROMOTED &amp; RETAINED - ")</f>
        <v xml:space="preserve">PROMOTED &amp; RETAINED - </v>
      </c>
    </row>
    <row r="25" spans="1:21" x14ac:dyDescent="0.3">
      <c r="A25" s="3">
        <v>24</v>
      </c>
      <c r="B25">
        <f>'CBSE-registration-data'!A25:A107</f>
        <v>21125803</v>
      </c>
      <c r="C25" t="str">
        <f>VLOOKUP(B25,'CBSE-registration-data'!A25:T107,8,FALSE)</f>
        <v>NISHU</v>
      </c>
      <c r="D25" t="str">
        <f>VLOOKUP(B25,'CBSE-registration-data'!A25:T107,10,FALSE)</f>
        <v>MANVEER</v>
      </c>
      <c r="E25" t="str">
        <f>VLOOKUP(B25,'CBSE-registration-data'!A25:T107,9,FALSE)</f>
        <v>TAHIRA</v>
      </c>
      <c r="F25" t="str">
        <f>VLOOKUP(B25,'CBSE-registration-data'!A25:T107,11,FALSE)</f>
        <v>MALE</v>
      </c>
      <c r="G25" t="str">
        <f>VLOOKUP(B25,'CBSE-registration-data'!A25:T107,12,FALSE)</f>
        <v>OBC</v>
      </c>
      <c r="H25" t="str">
        <f>INDEX('stream-opted'!A25:F107,MATCH('final-sheet'!B25,'stream-opted'!F25:F107,0),2)</f>
        <v>RURAL</v>
      </c>
      <c r="I25" s="46">
        <f>VLOOKUP(B25,'CBSE-registration-data'!A25:T107,7,FALSE)</f>
        <v>39175</v>
      </c>
      <c r="J25" s="46">
        <f>VLOOKUP(B25,'CBSE-registration-data'!A25:T107,19,FALSE)</f>
        <v>43330</v>
      </c>
      <c r="K25">
        <f>VLOOKUP(B25,analysis!B27:O109,4,FALSE)</f>
        <v>83</v>
      </c>
      <c r="L25">
        <f>VLOOKUP(B25,analysis!B27:O109,5,FALSE)</f>
        <v>87</v>
      </c>
      <c r="M25">
        <f>VLOOKUP(B25,analysis!B27:O109,6,FALSE)</f>
        <v>88</v>
      </c>
      <c r="N25">
        <f>VLOOKUP(B25,analysis!B27:O109,7,FALSE)</f>
        <v>82</v>
      </c>
      <c r="O25">
        <f>VLOOKUP(B25,analysis!B27:O109,8,FALSE)</f>
        <v>93</v>
      </c>
      <c r="P25">
        <f>VLOOKUP(B25,analysis!B27:O109,9,FALSE)</f>
        <v>83</v>
      </c>
      <c r="Q25" s="47">
        <f>VLOOKUP(B25,analysis!B27:O109,12,FALSE)</f>
        <v>86</v>
      </c>
      <c r="R25" t="str">
        <f>VLOOKUP(B25,analysis!B27:O109,13,FALSE)</f>
        <v>PASS</v>
      </c>
      <c r="S25">
        <f>VLOOKUP(B25,analysis!B27:O109,14,FALSE)</f>
        <v>20</v>
      </c>
      <c r="T25" t="str">
        <f>INDEX('stream-opted'!A25:F107,MATCH('final-sheet'!B25,'stream-opted'!F25:F107,0),5)</f>
        <v>PCB</v>
      </c>
      <c r="U25" t="str" cm="1">
        <f t="array" ref="U25">_xlfn.IFS(OR(_result_analysis[[#This Row],[STREAM OPTED]]="NOT ELIGIBLE",_result_analysis[[#This Row],[STREAM OPTED]]="COMPARTMENT"),"DROPPED OUT - ",TRUE,"PROMOTED &amp; RETAINED - ")</f>
        <v xml:space="preserve">PROMOTED &amp; RETAINED - </v>
      </c>
    </row>
    <row r="26" spans="1:21" x14ac:dyDescent="0.3">
      <c r="A26" s="3">
        <v>25</v>
      </c>
      <c r="B26">
        <f>'CBSE-registration-data'!A26:A108</f>
        <v>21125804</v>
      </c>
      <c r="C26" t="str">
        <f>VLOOKUP(B26,'CBSE-registration-data'!A26:T108,8,FALSE)</f>
        <v>PRIYANSHU DEVASHISH</v>
      </c>
      <c r="D26" t="str">
        <f>VLOOKUP(B26,'CBSE-registration-data'!A26:T108,10,FALSE)</f>
        <v>ROHTASH KUMAR</v>
      </c>
      <c r="E26" t="str">
        <f>VLOOKUP(B26,'CBSE-registration-data'!A26:T108,9,FALSE)</f>
        <v>SUSHILA DEVI</v>
      </c>
      <c r="F26" t="str">
        <f>VLOOKUP(B26,'CBSE-registration-data'!A26:T108,11,FALSE)</f>
        <v>MALE</v>
      </c>
      <c r="G26" t="str">
        <f>VLOOKUP(B26,'CBSE-registration-data'!A26:T108,12,FALSE)</f>
        <v>SC</v>
      </c>
      <c r="H26" t="str">
        <f>INDEX('stream-opted'!A26:F108,MATCH('final-sheet'!B26,'stream-opted'!F26:F108,0),2)</f>
        <v>URBAN</v>
      </c>
      <c r="I26" s="46">
        <f>VLOOKUP(B26,'CBSE-registration-data'!A26:T108,7,FALSE)</f>
        <v>39212</v>
      </c>
      <c r="J26" s="46">
        <f>VLOOKUP(B26,'CBSE-registration-data'!A26:T108,19,FALSE)</f>
        <v>43340</v>
      </c>
      <c r="K26">
        <f>VLOOKUP(B26,analysis!B28:O110,4,FALSE)</f>
        <v>74</v>
      </c>
      <c r="L26">
        <f>VLOOKUP(B26,analysis!B28:O110,5,FALSE)</f>
        <v>83</v>
      </c>
      <c r="M26">
        <f>VLOOKUP(B26,analysis!B28:O110,6,FALSE)</f>
        <v>75</v>
      </c>
      <c r="N26">
        <f>VLOOKUP(B26,analysis!B28:O110,7,FALSE)</f>
        <v>61</v>
      </c>
      <c r="O26">
        <f>VLOOKUP(B26,analysis!B28:O110,8,FALSE)</f>
        <v>82</v>
      </c>
      <c r="P26">
        <f>VLOOKUP(B26,analysis!B28:O110,9,FALSE)</f>
        <v>71</v>
      </c>
      <c r="Q26" s="47">
        <f>VLOOKUP(B26,analysis!B28:O110,12,FALSE)</f>
        <v>74.333333333333329</v>
      </c>
      <c r="R26" t="str">
        <f>VLOOKUP(B26,analysis!B28:O110,13,FALSE)</f>
        <v>PASS</v>
      </c>
      <c r="S26">
        <f>VLOOKUP(B26,analysis!B28:O110,14,FALSE)</f>
        <v>48</v>
      </c>
      <c r="T26" t="str">
        <f>INDEX('stream-opted'!A26:F108,MATCH('final-sheet'!B26,'stream-opted'!F26:F108,0),5)</f>
        <v>COMMERCE</v>
      </c>
      <c r="U26" t="str" cm="1">
        <f t="array" ref="U26">_xlfn.IFS(OR(_result_analysis[[#This Row],[STREAM OPTED]]="NOT ELIGIBLE",_result_analysis[[#This Row],[STREAM OPTED]]="COMPARTMENT"),"DROPPED OUT - ",TRUE,"PROMOTED &amp; RETAINED - ")</f>
        <v xml:space="preserve">PROMOTED &amp; RETAINED - </v>
      </c>
    </row>
    <row r="27" spans="1:21" x14ac:dyDescent="0.3">
      <c r="A27" s="3">
        <v>26</v>
      </c>
      <c r="B27">
        <f>'CBSE-registration-data'!A27:A109</f>
        <v>21125805</v>
      </c>
      <c r="C27" t="str">
        <f>VLOOKUP(B27,'CBSE-registration-data'!A27:T109,8,FALSE)</f>
        <v>PIYUSH SHARMA</v>
      </c>
      <c r="D27" t="str">
        <f>VLOOKUP(B27,'CBSE-registration-data'!A27:T109,10,FALSE)</f>
        <v>DEEPAK SHARMA</v>
      </c>
      <c r="E27" t="str">
        <f>VLOOKUP(B27,'CBSE-registration-data'!A27:T109,9,FALSE)</f>
        <v>RANI SHARMA</v>
      </c>
      <c r="F27" t="str">
        <f>VLOOKUP(B27,'CBSE-registration-data'!A27:T109,11,FALSE)</f>
        <v>MALE</v>
      </c>
      <c r="G27" t="str">
        <f>VLOOKUP(B27,'CBSE-registration-data'!A27:T109,12,FALSE)</f>
        <v>GEN</v>
      </c>
      <c r="H27" t="str">
        <f>INDEX('stream-opted'!A27:F109,MATCH('final-sheet'!B27,'stream-opted'!F27:F109,0),2)</f>
        <v>RURAL</v>
      </c>
      <c r="I27" s="46">
        <f>VLOOKUP(B27,'CBSE-registration-data'!A27:T109,7,FALSE)</f>
        <v>39051</v>
      </c>
      <c r="J27" s="46">
        <f>VLOOKUP(B27,'CBSE-registration-data'!A27:T109,19,FALSE)</f>
        <v>43330</v>
      </c>
      <c r="K27">
        <f>VLOOKUP(B27,analysis!B29:O111,4,FALSE)</f>
        <v>50</v>
      </c>
      <c r="L27">
        <f>VLOOKUP(B27,analysis!B29:O111,5,FALSE)</f>
        <v>60</v>
      </c>
      <c r="M27">
        <f>VLOOKUP(B27,analysis!B29:O111,6,FALSE)</f>
        <v>37</v>
      </c>
      <c r="N27">
        <f>VLOOKUP(B27,analysis!B29:O111,7,FALSE)</f>
        <v>41</v>
      </c>
      <c r="O27">
        <f>VLOOKUP(B27,analysis!B29:O111,8,FALSE)</f>
        <v>51</v>
      </c>
      <c r="P27">
        <f>VLOOKUP(B27,analysis!B29:O111,9,FALSE)</f>
        <v>57</v>
      </c>
      <c r="Q27" s="47">
        <f>VLOOKUP(B27,analysis!B29:O111,12,FALSE)</f>
        <v>49.333333333333336</v>
      </c>
      <c r="R27" t="str">
        <f>VLOOKUP(B27,analysis!B29:O111,13,FALSE)</f>
        <v>PASS</v>
      </c>
      <c r="S27">
        <f>VLOOKUP(B27,analysis!B29:O111,14,FALSE)</f>
        <v>80</v>
      </c>
      <c r="T27" t="str">
        <f>INDEX('stream-opted'!A27:F109,MATCH('final-sheet'!B27,'stream-opted'!F27:F109,0),5)</f>
        <v>NOT ELIGIBLE</v>
      </c>
      <c r="U27" t="str" cm="1">
        <f t="array" ref="U27">_xlfn.IFS(OR(_result_analysis[[#This Row],[STREAM OPTED]]="NOT ELIGIBLE",_result_analysis[[#This Row],[STREAM OPTED]]="COMPARTMENT"),"DROPPED OUT - ",TRUE,"PROMOTED &amp; RETAINED - ")</f>
        <v xml:space="preserve">DROPPED OUT - </v>
      </c>
    </row>
    <row r="28" spans="1:21" x14ac:dyDescent="0.3">
      <c r="A28" s="3">
        <v>27</v>
      </c>
      <c r="B28">
        <f>'CBSE-registration-data'!A28:A110</f>
        <v>21125806</v>
      </c>
      <c r="C28" t="str">
        <f>VLOOKUP(B28,'CBSE-registration-data'!A28:T110,8,FALSE)</f>
        <v>PRINCE MALIK</v>
      </c>
      <c r="D28" t="str">
        <f>VLOOKUP(B28,'CBSE-registration-data'!A28:T110,10,FALSE)</f>
        <v>BHUPENDRA KUMAR</v>
      </c>
      <c r="E28" t="str">
        <f>VLOOKUP(B28,'CBSE-registration-data'!A28:T110,9,FALSE)</f>
        <v>SONU DEVI</v>
      </c>
      <c r="F28" t="str">
        <f>VLOOKUP(B28,'CBSE-registration-data'!A28:T110,11,FALSE)</f>
        <v>MALE</v>
      </c>
      <c r="G28" t="str">
        <f>VLOOKUP(B28,'CBSE-registration-data'!A28:T110,12,FALSE)</f>
        <v>OBC</v>
      </c>
      <c r="H28" t="str">
        <f>INDEX('stream-opted'!A28:F110,MATCH('final-sheet'!B28,'stream-opted'!F28:F110,0),2)</f>
        <v>RURAL</v>
      </c>
      <c r="I28" s="46">
        <f>VLOOKUP(B28,'CBSE-registration-data'!A28:T110,7,FALSE)</f>
        <v>39683</v>
      </c>
      <c r="J28" s="46">
        <f>VLOOKUP(B28,'CBSE-registration-data'!A28:T110,19,FALSE)</f>
        <v>43340</v>
      </c>
      <c r="K28">
        <f>VLOOKUP(B28,analysis!B30:O112,4,FALSE)</f>
        <v>75</v>
      </c>
      <c r="L28">
        <f>VLOOKUP(B28,analysis!B30:O112,5,FALSE)</f>
        <v>83</v>
      </c>
      <c r="M28">
        <f>VLOOKUP(B28,analysis!B30:O112,6,FALSE)</f>
        <v>88</v>
      </c>
      <c r="N28">
        <f>VLOOKUP(B28,analysis!B30:O112,7,FALSE)</f>
        <v>74</v>
      </c>
      <c r="O28">
        <f>VLOOKUP(B28,analysis!B30:O112,8,FALSE)</f>
        <v>74</v>
      </c>
      <c r="P28">
        <f>VLOOKUP(B28,analysis!B30:O112,9,FALSE)</f>
        <v>75</v>
      </c>
      <c r="Q28" s="47">
        <f>VLOOKUP(B28,analysis!B30:O112,12,FALSE)</f>
        <v>78.166666666666657</v>
      </c>
      <c r="R28" t="str">
        <f>VLOOKUP(B28,analysis!B30:O112,13,FALSE)</f>
        <v>PASS</v>
      </c>
      <c r="S28">
        <f>VLOOKUP(B28,analysis!B30:O112,14,FALSE)</f>
        <v>40</v>
      </c>
      <c r="T28" t="str">
        <f>INDEX('stream-opted'!A28:F110,MATCH('final-sheet'!B28,'stream-opted'!F28:F110,0),5)</f>
        <v>PCM + CS</v>
      </c>
      <c r="U28" t="str" cm="1">
        <f t="array" ref="U28">_xlfn.IFS(OR(_result_analysis[[#This Row],[STREAM OPTED]]="NOT ELIGIBLE",_result_analysis[[#This Row],[STREAM OPTED]]="COMPARTMENT"),"DROPPED OUT - ",TRUE,"PROMOTED &amp; RETAINED - ")</f>
        <v xml:space="preserve">PROMOTED &amp; RETAINED - </v>
      </c>
    </row>
    <row r="29" spans="1:21" x14ac:dyDescent="0.3">
      <c r="A29" s="3">
        <v>28</v>
      </c>
      <c r="B29">
        <f>'CBSE-registration-data'!A29:A111</f>
        <v>21125807</v>
      </c>
      <c r="C29" t="str">
        <f>VLOOKUP(B29,'CBSE-registration-data'!A29:T111,8,FALSE)</f>
        <v>SUMIT GEENWAL</v>
      </c>
      <c r="D29" t="str">
        <f>VLOOKUP(B29,'CBSE-registration-data'!A29:T111,10,FALSE)</f>
        <v>SONU SINGH</v>
      </c>
      <c r="E29" t="str">
        <f>VLOOKUP(B29,'CBSE-registration-data'!A29:T111,9,FALSE)</f>
        <v>ARUNA DEVI</v>
      </c>
      <c r="F29" t="str">
        <f>VLOOKUP(B29,'CBSE-registration-data'!A29:T111,11,FALSE)</f>
        <v>MALE</v>
      </c>
      <c r="G29" t="str">
        <f>VLOOKUP(B29,'CBSE-registration-data'!A29:T111,12,FALSE)</f>
        <v>SC</v>
      </c>
      <c r="H29" t="str">
        <f>INDEX('stream-opted'!A29:F111,MATCH('final-sheet'!B29,'stream-opted'!F29:F111,0),2)</f>
        <v>RURAL</v>
      </c>
      <c r="I29" s="46">
        <f>VLOOKUP(B29,'CBSE-registration-data'!A29:T111,7,FALSE)</f>
        <v>38624</v>
      </c>
      <c r="J29" s="46">
        <f>VLOOKUP(B29,'CBSE-registration-data'!A29:T111,19,FALSE)</f>
        <v>43340</v>
      </c>
      <c r="K29">
        <f>VLOOKUP(B29,analysis!B31:O113,4,FALSE)</f>
        <v>85</v>
      </c>
      <c r="L29">
        <f>VLOOKUP(B29,analysis!B31:O113,5,FALSE)</f>
        <v>87</v>
      </c>
      <c r="M29">
        <f>VLOOKUP(B29,analysis!B31:O113,6,FALSE)</f>
        <v>73</v>
      </c>
      <c r="N29">
        <f>VLOOKUP(B29,analysis!B31:O113,7,FALSE)</f>
        <v>70</v>
      </c>
      <c r="O29">
        <f>VLOOKUP(B29,analysis!B31:O113,8,FALSE)</f>
        <v>92</v>
      </c>
      <c r="P29">
        <f>VLOOKUP(B29,analysis!B31:O113,9,FALSE)</f>
        <v>81</v>
      </c>
      <c r="Q29" s="47">
        <f>VLOOKUP(B29,analysis!B31:O113,12,FALSE)</f>
        <v>81.333333333333329</v>
      </c>
      <c r="R29" t="str">
        <f>VLOOKUP(B29,analysis!B31:O113,13,FALSE)</f>
        <v>PASS</v>
      </c>
      <c r="S29">
        <f>VLOOKUP(B29,analysis!B31:O113,14,FALSE)</f>
        <v>30</v>
      </c>
      <c r="T29" t="str">
        <f>INDEX('stream-opted'!A29:F111,MATCH('final-sheet'!B29,'stream-opted'!F29:F111,0),5)</f>
        <v>PCB</v>
      </c>
      <c r="U29" t="str" cm="1">
        <f t="array" ref="U29">_xlfn.IFS(OR(_result_analysis[[#This Row],[STREAM OPTED]]="NOT ELIGIBLE",_result_analysis[[#This Row],[STREAM OPTED]]="COMPARTMENT"),"DROPPED OUT - ",TRUE,"PROMOTED &amp; RETAINED - ")</f>
        <v xml:space="preserve">PROMOTED &amp; RETAINED - </v>
      </c>
    </row>
    <row r="30" spans="1:21" x14ac:dyDescent="0.3">
      <c r="A30" s="3">
        <v>29</v>
      </c>
      <c r="B30">
        <f>'CBSE-registration-data'!A30:A112</f>
        <v>21125808</v>
      </c>
      <c r="C30" t="str">
        <f>VLOOKUP(B30,'CBSE-registration-data'!A30:T112,8,FALSE)</f>
        <v>SAKSHAM</v>
      </c>
      <c r="D30" t="str">
        <f>VLOOKUP(B30,'CBSE-registration-data'!A30:T112,10,FALSE)</f>
        <v>SUNIL KUMAR</v>
      </c>
      <c r="E30" t="str">
        <f>VLOOKUP(B30,'CBSE-registration-data'!A30:T112,9,FALSE)</f>
        <v>NEELAM</v>
      </c>
      <c r="F30" t="str">
        <f>VLOOKUP(B30,'CBSE-registration-data'!A30:T112,11,FALSE)</f>
        <v>MALE</v>
      </c>
      <c r="G30" t="str">
        <f>VLOOKUP(B30,'CBSE-registration-data'!A30:T112,12,FALSE)</f>
        <v>OBC</v>
      </c>
      <c r="H30" t="str">
        <f>INDEX('stream-opted'!A30:F112,MATCH('final-sheet'!B30,'stream-opted'!F30:F112,0),2)</f>
        <v>URBAN</v>
      </c>
      <c r="I30" s="46">
        <f>VLOOKUP(B30,'CBSE-registration-data'!A30:T112,7,FALSE)</f>
        <v>39647</v>
      </c>
      <c r="J30" s="46">
        <f>VLOOKUP(B30,'CBSE-registration-data'!A30:T112,19,FALSE)</f>
        <v>43340</v>
      </c>
      <c r="K30">
        <f>VLOOKUP(B30,analysis!B32:O114,4,FALSE)</f>
        <v>72</v>
      </c>
      <c r="L30">
        <f>VLOOKUP(B30,analysis!B32:O114,5,FALSE)</f>
        <v>92</v>
      </c>
      <c r="M30">
        <f>VLOOKUP(B30,analysis!B32:O114,6,FALSE)</f>
        <v>97</v>
      </c>
      <c r="N30">
        <f>VLOOKUP(B30,analysis!B32:O114,7,FALSE)</f>
        <v>95</v>
      </c>
      <c r="O30">
        <f>VLOOKUP(B30,analysis!B32:O114,8,FALSE)</f>
        <v>94</v>
      </c>
      <c r="P30">
        <f>VLOOKUP(B30,analysis!B32:O114,9,FALSE)</f>
        <v>83</v>
      </c>
      <c r="Q30" s="47">
        <f>VLOOKUP(B30,analysis!B32:O114,12,FALSE)</f>
        <v>88.833333333333329</v>
      </c>
      <c r="R30" t="str">
        <f>VLOOKUP(B30,analysis!B32:O114,13,FALSE)</f>
        <v>PASS</v>
      </c>
      <c r="S30">
        <f>VLOOKUP(B30,analysis!B32:O114,14,FALSE)</f>
        <v>12</v>
      </c>
      <c r="T30" t="str">
        <f>INDEX('stream-opted'!A30:F112,MATCH('final-sheet'!B30,'stream-opted'!F30:F112,0),5)</f>
        <v>PCM + HINDI</v>
      </c>
      <c r="U30" t="str" cm="1">
        <f t="array" ref="U30">_xlfn.IFS(OR(_result_analysis[[#This Row],[STREAM OPTED]]="NOT ELIGIBLE",_result_analysis[[#This Row],[STREAM OPTED]]="COMPARTMENT"),"DROPPED OUT - ",TRUE,"PROMOTED &amp; RETAINED - ")</f>
        <v xml:space="preserve">PROMOTED &amp; RETAINED - </v>
      </c>
    </row>
    <row r="31" spans="1:21" x14ac:dyDescent="0.3">
      <c r="A31" s="3">
        <v>30</v>
      </c>
      <c r="B31">
        <f>'CBSE-registration-data'!A31:A113</f>
        <v>21125809</v>
      </c>
      <c r="C31" t="str">
        <f>VLOOKUP(B31,'CBSE-registration-data'!A31:T113,8,FALSE)</f>
        <v>SHIVAM KUMAR</v>
      </c>
      <c r="D31" t="str">
        <f>VLOOKUP(B31,'CBSE-registration-data'!A31:T113,10,FALSE)</f>
        <v>KULDEEP KUMAR</v>
      </c>
      <c r="E31" t="str">
        <f>VLOOKUP(B31,'CBSE-registration-data'!A31:T113,9,FALSE)</f>
        <v>KAMLESH DEVI</v>
      </c>
      <c r="F31" t="str">
        <f>VLOOKUP(B31,'CBSE-registration-data'!A31:T113,11,FALSE)</f>
        <v>MALE</v>
      </c>
      <c r="G31" t="str">
        <f>VLOOKUP(B31,'CBSE-registration-data'!A31:T113,12,FALSE)</f>
        <v>GEN</v>
      </c>
      <c r="H31" t="str">
        <f>INDEX('stream-opted'!A31:F113,MATCH('final-sheet'!B31,'stream-opted'!F31:F113,0),2)</f>
        <v>RURAL</v>
      </c>
      <c r="I31" s="46">
        <f>VLOOKUP(B31,'CBSE-registration-data'!A31:T113,7,FALSE)</f>
        <v>39711</v>
      </c>
      <c r="J31" s="46">
        <f>VLOOKUP(B31,'CBSE-registration-data'!A31:T113,19,FALSE)</f>
        <v>43340</v>
      </c>
      <c r="K31">
        <f>VLOOKUP(B31,analysis!B33:O115,4,FALSE)</f>
        <v>77</v>
      </c>
      <c r="L31">
        <f>VLOOKUP(B31,analysis!B33:O115,5,FALSE)</f>
        <v>90</v>
      </c>
      <c r="M31">
        <f>VLOOKUP(B31,analysis!B33:O115,6,FALSE)</f>
        <v>96</v>
      </c>
      <c r="N31">
        <f>VLOOKUP(B31,analysis!B33:O115,7,FALSE)</f>
        <v>95</v>
      </c>
      <c r="O31">
        <f>VLOOKUP(B31,analysis!B33:O115,8,FALSE)</f>
        <v>94</v>
      </c>
      <c r="P31">
        <f>VLOOKUP(B31,analysis!B33:O115,9,FALSE)</f>
        <v>86</v>
      </c>
      <c r="Q31" s="47">
        <f>VLOOKUP(B31,analysis!B33:O115,12,FALSE)</f>
        <v>89.666666666666657</v>
      </c>
      <c r="R31" t="str">
        <f>VLOOKUP(B31,analysis!B33:O115,13,FALSE)</f>
        <v>PASS</v>
      </c>
      <c r="S31">
        <f>VLOOKUP(B31,analysis!B33:O115,14,FALSE)</f>
        <v>9</v>
      </c>
      <c r="T31" t="str">
        <f>INDEX('stream-opted'!A31:F113,MATCH('final-sheet'!B31,'stream-opted'!F31:F113,0),5)</f>
        <v>PCM + CS</v>
      </c>
      <c r="U31" t="str" cm="1">
        <f t="array" ref="U31">_xlfn.IFS(OR(_result_analysis[[#This Row],[STREAM OPTED]]="NOT ELIGIBLE",_result_analysis[[#This Row],[STREAM OPTED]]="COMPARTMENT"),"DROPPED OUT - ",TRUE,"PROMOTED &amp; RETAINED - ")</f>
        <v xml:space="preserve">PROMOTED &amp; RETAINED - </v>
      </c>
    </row>
    <row r="32" spans="1:21" x14ac:dyDescent="0.3">
      <c r="A32" s="3">
        <v>31</v>
      </c>
      <c r="B32">
        <f>'CBSE-registration-data'!A32:A114</f>
        <v>21125810</v>
      </c>
      <c r="C32" t="str">
        <f>VLOOKUP(B32,'CBSE-registration-data'!A32:T114,8,FALSE)</f>
        <v>SATYAM SHARMA</v>
      </c>
      <c r="D32" t="str">
        <f>VLOOKUP(B32,'CBSE-registration-data'!A32:T114,10,FALSE)</f>
        <v>SATYAVEER SINGH</v>
      </c>
      <c r="E32" t="str">
        <f>VLOOKUP(B32,'CBSE-registration-data'!A32:T114,9,FALSE)</f>
        <v>MEENAKSHI</v>
      </c>
      <c r="F32" t="str">
        <f>VLOOKUP(B32,'CBSE-registration-data'!A32:T114,11,FALSE)</f>
        <v>MALE</v>
      </c>
      <c r="G32" t="str">
        <f>VLOOKUP(B32,'CBSE-registration-data'!A32:T114,12,FALSE)</f>
        <v>GEN</v>
      </c>
      <c r="H32" t="str">
        <f>INDEX('stream-opted'!A32:F114,MATCH('final-sheet'!B32,'stream-opted'!F32:F114,0),2)</f>
        <v>RURAL</v>
      </c>
      <c r="I32" s="46">
        <f>VLOOKUP(B32,'CBSE-registration-data'!A32:T114,7,FALSE)</f>
        <v>39693</v>
      </c>
      <c r="J32" s="46">
        <f>VLOOKUP(B32,'CBSE-registration-data'!A32:T114,19,FALSE)</f>
        <v>43340</v>
      </c>
      <c r="K32">
        <f>VLOOKUP(B32,analysis!B34:O116,4,FALSE)</f>
        <v>85</v>
      </c>
      <c r="L32">
        <f>VLOOKUP(B32,analysis!B34:O116,5,FALSE)</f>
        <v>95</v>
      </c>
      <c r="M32">
        <f>VLOOKUP(B32,analysis!B34:O116,6,FALSE)</f>
        <v>100</v>
      </c>
      <c r="N32">
        <f>VLOOKUP(B32,analysis!B34:O116,7,FALSE)</f>
        <v>95</v>
      </c>
      <c r="O32">
        <f>VLOOKUP(B32,analysis!B34:O116,8,FALSE)</f>
        <v>94</v>
      </c>
      <c r="P32">
        <f>VLOOKUP(B32,analysis!B34:O116,9,FALSE)</f>
        <v>78</v>
      </c>
      <c r="Q32" s="47">
        <f>VLOOKUP(B32,analysis!B34:O116,12,FALSE)</f>
        <v>91.166666666666657</v>
      </c>
      <c r="R32" t="str">
        <f>VLOOKUP(B32,analysis!B34:O116,13,FALSE)</f>
        <v>PASS</v>
      </c>
      <c r="S32">
        <f>VLOOKUP(B32,analysis!B34:O116,14,FALSE)</f>
        <v>5</v>
      </c>
      <c r="T32" t="str">
        <f>INDEX('stream-opted'!A32:F114,MATCH('final-sheet'!B32,'stream-opted'!F32:F114,0),5)</f>
        <v>PCM + CS</v>
      </c>
      <c r="U32" t="str" cm="1">
        <f t="array" ref="U32">_xlfn.IFS(OR(_result_analysis[[#This Row],[STREAM OPTED]]="NOT ELIGIBLE",_result_analysis[[#This Row],[STREAM OPTED]]="COMPARTMENT"),"DROPPED OUT - ",TRUE,"PROMOTED &amp; RETAINED - ")</f>
        <v xml:space="preserve">PROMOTED &amp; RETAINED - </v>
      </c>
    </row>
    <row r="33" spans="1:21" x14ac:dyDescent="0.3">
      <c r="A33" s="3">
        <v>32</v>
      </c>
      <c r="B33">
        <f>'CBSE-registration-data'!A33:A115</f>
        <v>21125811</v>
      </c>
      <c r="C33" t="str">
        <f>VLOOKUP(B33,'CBSE-registration-data'!A33:T115,8,FALSE)</f>
        <v>UDIT KUMAR</v>
      </c>
      <c r="D33" t="str">
        <f>VLOOKUP(B33,'CBSE-registration-data'!A33:T115,10,FALSE)</f>
        <v>SHASHI KUMAR</v>
      </c>
      <c r="E33" t="str">
        <f>VLOOKUP(B33,'CBSE-registration-data'!A33:T115,9,FALSE)</f>
        <v>REENA DEVI</v>
      </c>
      <c r="F33" t="str">
        <f>VLOOKUP(B33,'CBSE-registration-data'!A33:T115,11,FALSE)</f>
        <v>MALE</v>
      </c>
      <c r="G33" t="str">
        <f>VLOOKUP(B33,'CBSE-registration-data'!A33:T115,12,FALSE)</f>
        <v>SC</v>
      </c>
      <c r="H33" t="str">
        <f>INDEX('stream-opted'!A33:F115,MATCH('final-sheet'!B33,'stream-opted'!F33:F115,0),2)</f>
        <v>RURAL</v>
      </c>
      <c r="I33" s="46">
        <f>VLOOKUP(B33,'CBSE-registration-data'!A33:T115,7,FALSE)</f>
        <v>39613</v>
      </c>
      <c r="J33" s="46">
        <f>VLOOKUP(B33,'CBSE-registration-data'!A33:T115,19,FALSE)</f>
        <v>43340</v>
      </c>
      <c r="K33">
        <f>VLOOKUP(B33,analysis!B35:O117,4,FALSE)</f>
        <v>48</v>
      </c>
      <c r="L33">
        <f>VLOOKUP(B33,analysis!B35:O117,5,FALSE)</f>
        <v>71</v>
      </c>
      <c r="M33">
        <f>VLOOKUP(B33,analysis!B35:O117,6,FALSE)</f>
        <v>71</v>
      </c>
      <c r="N33">
        <f>VLOOKUP(B33,analysis!B35:O117,7,FALSE)</f>
        <v>57</v>
      </c>
      <c r="O33">
        <f>VLOOKUP(B33,analysis!B35:O117,8,FALSE)</f>
        <v>79</v>
      </c>
      <c r="P33">
        <f>VLOOKUP(B33,analysis!B35:O117,9,FALSE)</f>
        <v>80</v>
      </c>
      <c r="Q33" s="47">
        <f>VLOOKUP(B33,analysis!B35:O117,12,FALSE)</f>
        <v>67.666666666666657</v>
      </c>
      <c r="R33" t="str">
        <f>VLOOKUP(B33,analysis!B35:O117,13,FALSE)</f>
        <v>PASS</v>
      </c>
      <c r="S33">
        <f>VLOOKUP(B33,analysis!B35:O117,14,FALSE)</f>
        <v>57</v>
      </c>
      <c r="T33" t="str">
        <f>INDEX('stream-opted'!A33:F115,MATCH('final-sheet'!B33,'stream-opted'!F33:F115,0),5)</f>
        <v>COMMERCE</v>
      </c>
      <c r="U33" t="str" cm="1">
        <f t="array" ref="U33">_xlfn.IFS(OR(_result_analysis[[#This Row],[STREAM OPTED]]="NOT ELIGIBLE",_result_analysis[[#This Row],[STREAM OPTED]]="COMPARTMENT"),"DROPPED OUT - ",TRUE,"PROMOTED &amp; RETAINED - ")</f>
        <v xml:space="preserve">PROMOTED &amp; RETAINED - </v>
      </c>
    </row>
    <row r="34" spans="1:21" x14ac:dyDescent="0.3">
      <c r="A34" s="3">
        <v>33</v>
      </c>
      <c r="B34">
        <f>'CBSE-registration-data'!A34:A116</f>
        <v>21125812</v>
      </c>
      <c r="C34" t="str">
        <f>VLOOKUP(B34,'CBSE-registration-data'!A34:T116,8,FALSE)</f>
        <v>KHUSHI</v>
      </c>
      <c r="D34" t="str">
        <f>VLOOKUP(B34,'CBSE-registration-data'!A34:T116,10,FALSE)</f>
        <v>CHAMAN LAL</v>
      </c>
      <c r="E34" t="str">
        <f>VLOOKUP(B34,'CBSE-registration-data'!A34:T116,9,FALSE)</f>
        <v>PARVESH DEVI</v>
      </c>
      <c r="F34" t="str">
        <f>VLOOKUP(B34,'CBSE-registration-data'!A34:T116,11,FALSE)</f>
        <v>FEMALE</v>
      </c>
      <c r="G34" t="str">
        <f>VLOOKUP(B34,'CBSE-registration-data'!A34:T116,12,FALSE)</f>
        <v>SC</v>
      </c>
      <c r="H34" t="str">
        <f>INDEX('stream-opted'!A34:F116,MATCH('final-sheet'!B34,'stream-opted'!F34:F116,0),2)</f>
        <v>RURAL</v>
      </c>
      <c r="I34" s="46">
        <f>VLOOKUP(B34,'CBSE-registration-data'!A34:T116,7,FALSE)</f>
        <v>39097</v>
      </c>
      <c r="J34" s="46">
        <f>VLOOKUP(B34,'CBSE-registration-data'!A34:T116,19,FALSE)</f>
        <v>44317</v>
      </c>
      <c r="K34">
        <f>VLOOKUP(B34,analysis!B36:O118,4,FALSE)</f>
        <v>74</v>
      </c>
      <c r="L34">
        <f>VLOOKUP(B34,analysis!B36:O118,5,FALSE)</f>
        <v>93</v>
      </c>
      <c r="M34">
        <f>VLOOKUP(B34,analysis!B36:O118,6,FALSE)</f>
        <v>91</v>
      </c>
      <c r="N34">
        <f>VLOOKUP(B34,analysis!B36:O118,7,FALSE)</f>
        <v>82</v>
      </c>
      <c r="O34">
        <f>VLOOKUP(B34,analysis!B36:O118,8,FALSE)</f>
        <v>84</v>
      </c>
      <c r="P34">
        <f>VLOOKUP(B34,analysis!B36:O118,9,FALSE)</f>
        <v>75</v>
      </c>
      <c r="Q34" s="47">
        <f>VLOOKUP(B34,analysis!B36:O118,12,FALSE)</f>
        <v>83.166666666666671</v>
      </c>
      <c r="R34" t="str">
        <f>VLOOKUP(B34,analysis!B36:O118,13,FALSE)</f>
        <v>PASS</v>
      </c>
      <c r="S34">
        <f>VLOOKUP(B34,analysis!B36:O118,14,FALSE)</f>
        <v>27</v>
      </c>
      <c r="T34" t="str">
        <f>INDEX('stream-opted'!A34:F116,MATCH('final-sheet'!B34,'stream-opted'!F34:F116,0),5)</f>
        <v>PCM + CS</v>
      </c>
      <c r="U34" t="str" cm="1">
        <f t="array" ref="U34">_xlfn.IFS(OR(_result_analysis[[#This Row],[STREAM OPTED]]="NOT ELIGIBLE",_result_analysis[[#This Row],[STREAM OPTED]]="COMPARTMENT"),"DROPPED OUT - ",TRUE,"PROMOTED &amp; RETAINED - ")</f>
        <v xml:space="preserve">PROMOTED &amp; RETAINED - </v>
      </c>
    </row>
    <row r="35" spans="1:21" x14ac:dyDescent="0.3">
      <c r="A35" s="3">
        <v>34</v>
      </c>
      <c r="B35">
        <f>'CBSE-registration-data'!A35:A117</f>
        <v>21125813</v>
      </c>
      <c r="C35" t="str">
        <f>VLOOKUP(B35,'CBSE-registration-data'!A35:T117,8,FALSE)</f>
        <v>JEEVIKA BHATI</v>
      </c>
      <c r="D35" t="str">
        <f>VLOOKUP(B35,'CBSE-registration-data'!A35:T117,10,FALSE)</f>
        <v>HARINDRA BHATI</v>
      </c>
      <c r="E35" t="str">
        <f>VLOOKUP(B35,'CBSE-registration-data'!A35:T117,9,FALSE)</f>
        <v>BABLI</v>
      </c>
      <c r="F35" t="str">
        <f>VLOOKUP(B35,'CBSE-registration-data'!A35:T117,11,FALSE)</f>
        <v>FEMALE</v>
      </c>
      <c r="G35" t="str">
        <f>VLOOKUP(B35,'CBSE-registration-data'!A35:T117,12,FALSE)</f>
        <v>OBC</v>
      </c>
      <c r="H35" t="str">
        <f>INDEX('stream-opted'!A35:F117,MATCH('final-sheet'!B35,'stream-opted'!F35:F117,0),2)</f>
        <v>RURAL</v>
      </c>
      <c r="I35" s="46">
        <f>VLOOKUP(B35,'CBSE-registration-data'!A35:T117,7,FALSE)</f>
        <v>39776</v>
      </c>
      <c r="J35" s="46">
        <f>VLOOKUP(B35,'CBSE-registration-data'!A35:T117,19,FALSE)</f>
        <v>44312</v>
      </c>
      <c r="K35">
        <f>VLOOKUP(B35,analysis!B37:O119,4,FALSE)</f>
        <v>84</v>
      </c>
      <c r="L35">
        <f>VLOOKUP(B35,analysis!B37:O119,5,FALSE)</f>
        <v>87</v>
      </c>
      <c r="M35">
        <f>VLOOKUP(B35,analysis!B37:O119,6,FALSE)</f>
        <v>95</v>
      </c>
      <c r="N35">
        <f>VLOOKUP(B35,analysis!B37:O119,7,FALSE)</f>
        <v>89</v>
      </c>
      <c r="O35">
        <f>VLOOKUP(B35,analysis!B37:O119,8,FALSE)</f>
        <v>87</v>
      </c>
      <c r="P35">
        <f>VLOOKUP(B35,analysis!B37:O119,9,FALSE)</f>
        <v>94</v>
      </c>
      <c r="Q35" s="47">
        <f>VLOOKUP(B35,analysis!B37:O119,12,FALSE)</f>
        <v>89.333333333333329</v>
      </c>
      <c r="R35" t="str">
        <f>VLOOKUP(B35,analysis!B37:O119,13,FALSE)</f>
        <v>PASS</v>
      </c>
      <c r="S35">
        <f>VLOOKUP(B35,analysis!B37:O119,14,FALSE)</f>
        <v>11</v>
      </c>
      <c r="T35" t="str">
        <f>INDEX('stream-opted'!A35:F117,MATCH('final-sheet'!B35,'stream-opted'!F35:F117,0),5)</f>
        <v>PCM + CS</v>
      </c>
      <c r="U35" t="str" cm="1">
        <f t="array" ref="U35">_xlfn.IFS(OR(_result_analysis[[#This Row],[STREAM OPTED]]="NOT ELIGIBLE",_result_analysis[[#This Row],[STREAM OPTED]]="COMPARTMENT"),"DROPPED OUT - ",TRUE,"PROMOTED &amp; RETAINED - ")</f>
        <v xml:space="preserve">PROMOTED &amp; RETAINED - </v>
      </c>
    </row>
    <row r="36" spans="1:21" x14ac:dyDescent="0.3">
      <c r="A36" s="3">
        <v>35</v>
      </c>
      <c r="B36">
        <f>'CBSE-registration-data'!A36:A118</f>
        <v>21125814</v>
      </c>
      <c r="C36" t="str">
        <f>VLOOKUP(B36,'CBSE-registration-data'!A36:T118,8,FALSE)</f>
        <v>SAKSHI</v>
      </c>
      <c r="D36" t="str">
        <f>VLOOKUP(B36,'CBSE-registration-data'!A36:T118,10,FALSE)</f>
        <v>RAJKUMAR</v>
      </c>
      <c r="E36" t="str">
        <f>VLOOKUP(B36,'CBSE-registration-data'!A36:T118,9,FALSE)</f>
        <v>VANDANA</v>
      </c>
      <c r="F36" t="str">
        <f>VLOOKUP(B36,'CBSE-registration-data'!A36:T118,11,FALSE)</f>
        <v>FEMALE</v>
      </c>
      <c r="G36" t="str">
        <f>VLOOKUP(B36,'CBSE-registration-data'!A36:T118,12,FALSE)</f>
        <v>SC</v>
      </c>
      <c r="H36" t="str">
        <f>INDEX('stream-opted'!A36:F118,MATCH('final-sheet'!B36,'stream-opted'!F36:F118,0),2)</f>
        <v>URBAN</v>
      </c>
      <c r="I36" s="46">
        <f>VLOOKUP(B36,'CBSE-registration-data'!A36:T118,7,FALSE)</f>
        <v>38833</v>
      </c>
      <c r="J36" s="46">
        <f>VLOOKUP(B36,'CBSE-registration-data'!A36:T118,19,FALSE)</f>
        <v>44312</v>
      </c>
      <c r="K36">
        <f>VLOOKUP(B36,analysis!B38:O120,4,FALSE)</f>
        <v>92</v>
      </c>
      <c r="L36">
        <f>VLOOKUP(B36,analysis!B38:O120,5,FALSE)</f>
        <v>94</v>
      </c>
      <c r="M36">
        <f>VLOOKUP(B36,analysis!B38:O120,6,FALSE)</f>
        <v>91</v>
      </c>
      <c r="N36">
        <f>VLOOKUP(B36,analysis!B38:O120,7,FALSE)</f>
        <v>95</v>
      </c>
      <c r="O36">
        <f>VLOOKUP(B36,analysis!B38:O120,8,FALSE)</f>
        <v>91</v>
      </c>
      <c r="P36">
        <f>VLOOKUP(B36,analysis!B38:O120,9,FALSE)</f>
        <v>93</v>
      </c>
      <c r="Q36" s="47">
        <f>VLOOKUP(B36,analysis!B38:O120,12,FALSE)</f>
        <v>92.666666666666657</v>
      </c>
      <c r="R36" t="str">
        <f>VLOOKUP(B36,analysis!B38:O120,13,FALSE)</f>
        <v>PASS</v>
      </c>
      <c r="S36">
        <f>VLOOKUP(B36,analysis!B38:O120,14,FALSE)</f>
        <v>2</v>
      </c>
      <c r="T36" t="str">
        <f>INDEX('stream-opted'!A36:F118,MATCH('final-sheet'!B36,'stream-opted'!F36:F118,0),5)</f>
        <v>PCM + CS</v>
      </c>
      <c r="U36" t="str" cm="1">
        <f t="array" ref="U36">_xlfn.IFS(OR(_result_analysis[[#This Row],[STREAM OPTED]]="NOT ELIGIBLE",_result_analysis[[#This Row],[STREAM OPTED]]="COMPARTMENT"),"DROPPED OUT - ",TRUE,"PROMOTED &amp; RETAINED - ")</f>
        <v xml:space="preserve">PROMOTED &amp; RETAINED - </v>
      </c>
    </row>
    <row r="37" spans="1:21" x14ac:dyDescent="0.3">
      <c r="A37" s="3">
        <v>36</v>
      </c>
      <c r="B37">
        <f>'CBSE-registration-data'!A37:A119</f>
        <v>21125815</v>
      </c>
      <c r="C37" t="str">
        <f>VLOOKUP(B37,'CBSE-registration-data'!A37:T119,8,FALSE)</f>
        <v>DISHA MALIK</v>
      </c>
      <c r="D37" t="str">
        <f>VLOOKUP(B37,'CBSE-registration-data'!A37:T119,10,FALSE)</f>
        <v>TAJENDRA SINGH</v>
      </c>
      <c r="E37" t="str">
        <f>VLOOKUP(B37,'CBSE-registration-data'!A37:T119,9,FALSE)</f>
        <v>SONIYA</v>
      </c>
      <c r="F37" t="str">
        <f>VLOOKUP(B37,'CBSE-registration-data'!A37:T119,11,FALSE)</f>
        <v>FEMALE</v>
      </c>
      <c r="G37" t="str">
        <f>VLOOKUP(B37,'CBSE-registration-data'!A37:T119,12,FALSE)</f>
        <v>GEN</v>
      </c>
      <c r="H37" t="str">
        <f>INDEX('stream-opted'!A37:F119,MATCH('final-sheet'!B37,'stream-opted'!F37:F119,0),2)</f>
        <v>RURAL</v>
      </c>
      <c r="I37" s="46">
        <f>VLOOKUP(B37,'CBSE-registration-data'!A37:T119,7,FALSE)</f>
        <v>39596</v>
      </c>
      <c r="J37" s="46">
        <f>VLOOKUP(B37,'CBSE-registration-data'!A37:T119,19,FALSE)</f>
        <v>44312</v>
      </c>
      <c r="K37">
        <f>VLOOKUP(B37,analysis!B39:O121,4,FALSE)</f>
        <v>69</v>
      </c>
      <c r="L37">
        <f>VLOOKUP(B37,analysis!B39:O121,5,FALSE)</f>
        <v>65</v>
      </c>
      <c r="M37">
        <f>VLOOKUP(B37,analysis!B39:O121,6,FALSE)</f>
        <v>67</v>
      </c>
      <c r="N37">
        <f>VLOOKUP(B37,analysis!B39:O121,7,FALSE)</f>
        <v>54</v>
      </c>
      <c r="O37">
        <f>VLOOKUP(B37,analysis!B39:O121,8,FALSE)</f>
        <v>67</v>
      </c>
      <c r="P37">
        <f>VLOOKUP(B37,analysis!B39:O121,9,FALSE)</f>
        <v>72</v>
      </c>
      <c r="Q37" s="47">
        <f>VLOOKUP(B37,analysis!B39:O121,12,FALSE)</f>
        <v>65.666666666666657</v>
      </c>
      <c r="R37" t="str">
        <f>VLOOKUP(B37,analysis!B39:O121,13,FALSE)</f>
        <v>PASS</v>
      </c>
      <c r="S37">
        <f>VLOOKUP(B37,analysis!B39:O121,14,FALSE)</f>
        <v>64</v>
      </c>
      <c r="T37" t="str">
        <f>INDEX('stream-opted'!A37:F119,MATCH('final-sheet'!B37,'stream-opted'!F37:F119,0),5)</f>
        <v>NOT ELIGIBLE</v>
      </c>
      <c r="U37" t="str" cm="1">
        <f t="array" ref="U37">_xlfn.IFS(OR(_result_analysis[[#This Row],[STREAM OPTED]]="NOT ELIGIBLE",_result_analysis[[#This Row],[STREAM OPTED]]="COMPARTMENT"),"DROPPED OUT - ",TRUE,"PROMOTED &amp; RETAINED - ")</f>
        <v xml:space="preserve">DROPPED OUT - </v>
      </c>
    </row>
    <row r="38" spans="1:21" x14ac:dyDescent="0.3">
      <c r="A38" s="3">
        <v>37</v>
      </c>
      <c r="B38">
        <f>'CBSE-registration-data'!A38:A120</f>
        <v>21125816</v>
      </c>
      <c r="C38" t="str">
        <f>VLOOKUP(B38,'CBSE-registration-data'!A38:T120,8,FALSE)</f>
        <v>RITESH KUMAR</v>
      </c>
      <c r="D38" t="str">
        <f>VLOOKUP(B38,'CBSE-registration-data'!A38:T120,10,FALSE)</f>
        <v>RAJU YADAV</v>
      </c>
      <c r="E38" t="str">
        <f>VLOOKUP(B38,'CBSE-registration-data'!A38:T120,9,FALSE)</f>
        <v>MANORAMA</v>
      </c>
      <c r="F38" t="str">
        <f>VLOOKUP(B38,'CBSE-registration-data'!A38:T120,11,FALSE)</f>
        <v>MALE</v>
      </c>
      <c r="G38" t="str">
        <f>VLOOKUP(B38,'CBSE-registration-data'!A38:T120,12,FALSE)</f>
        <v>OBC</v>
      </c>
      <c r="H38" t="str">
        <f>INDEX('stream-opted'!A38:F120,MATCH('final-sheet'!B38,'stream-opted'!F38:F120,0),2)</f>
        <v>RURAL</v>
      </c>
      <c r="I38" s="46">
        <f>VLOOKUP(B38,'CBSE-registration-data'!A38:T120,7,FALSE)</f>
        <v>39259</v>
      </c>
      <c r="J38" s="46">
        <f>VLOOKUP(B38,'CBSE-registration-data'!A38:T120,19,FALSE)</f>
        <v>44317</v>
      </c>
      <c r="K38">
        <f>VLOOKUP(B38,analysis!B40:O122,4,FALSE)</f>
        <v>80</v>
      </c>
      <c r="L38">
        <f>VLOOKUP(B38,analysis!B40:O122,5,FALSE)</f>
        <v>90</v>
      </c>
      <c r="M38">
        <f>VLOOKUP(B38,analysis!B40:O122,6,FALSE)</f>
        <v>97</v>
      </c>
      <c r="N38">
        <f>VLOOKUP(B38,analysis!B40:O122,7,FALSE)</f>
        <v>95</v>
      </c>
      <c r="O38">
        <f>VLOOKUP(B38,analysis!B40:O122,8,FALSE)</f>
        <v>98</v>
      </c>
      <c r="P38">
        <f>VLOOKUP(B38,analysis!B40:O122,9,FALSE)</f>
        <v>86</v>
      </c>
      <c r="Q38" s="47">
        <f>VLOOKUP(B38,analysis!B40:O122,12,FALSE)</f>
        <v>91</v>
      </c>
      <c r="R38" t="str">
        <f>VLOOKUP(B38,analysis!B40:O122,13,FALSE)</f>
        <v>PASS</v>
      </c>
      <c r="S38">
        <f>VLOOKUP(B38,analysis!B40:O122,14,FALSE)</f>
        <v>6</v>
      </c>
      <c r="T38" t="str">
        <f>INDEX('stream-opted'!A38:F120,MATCH('final-sheet'!B38,'stream-opted'!F38:F120,0),5)</f>
        <v>PCM + CS</v>
      </c>
      <c r="U38" t="str" cm="1">
        <f t="array" ref="U38">_xlfn.IFS(OR(_result_analysis[[#This Row],[STREAM OPTED]]="NOT ELIGIBLE",_result_analysis[[#This Row],[STREAM OPTED]]="COMPARTMENT"),"DROPPED OUT - ",TRUE,"PROMOTED &amp; RETAINED - ")</f>
        <v xml:space="preserve">PROMOTED &amp; RETAINED - </v>
      </c>
    </row>
    <row r="39" spans="1:21" x14ac:dyDescent="0.3">
      <c r="A39" s="3">
        <v>38</v>
      </c>
      <c r="B39">
        <f>'CBSE-registration-data'!A39:A121</f>
        <v>21125817</v>
      </c>
      <c r="C39" t="str">
        <f>VLOOKUP(B39,'CBSE-registration-data'!A39:T121,8,FALSE)</f>
        <v>SOHIT KASHYAP</v>
      </c>
      <c r="D39" t="str">
        <f>VLOOKUP(B39,'CBSE-registration-data'!A39:T121,10,FALSE)</f>
        <v>CHHOKHE LAL</v>
      </c>
      <c r="E39" t="str">
        <f>VLOOKUP(B39,'CBSE-registration-data'!A39:T121,9,FALSE)</f>
        <v>SUNITA KASHYAP</v>
      </c>
      <c r="F39" t="str">
        <f>VLOOKUP(B39,'CBSE-registration-data'!A39:T121,11,FALSE)</f>
        <v>MALE</v>
      </c>
      <c r="G39" t="str">
        <f>VLOOKUP(B39,'CBSE-registration-data'!A39:T121,12,FALSE)</f>
        <v>OBC</v>
      </c>
      <c r="H39" t="str">
        <f>INDEX('stream-opted'!A39:F121,MATCH('final-sheet'!B39,'stream-opted'!F39:F121,0),2)</f>
        <v>STAFF WARD</v>
      </c>
      <c r="I39" s="46">
        <f>VLOOKUP(B39,'CBSE-registration-data'!A39:T121,7,FALSE)</f>
        <v>39319</v>
      </c>
      <c r="J39" s="46">
        <f>VLOOKUP(B39,'CBSE-registration-data'!A39:T121,19,FALSE)</f>
        <v>44313</v>
      </c>
      <c r="K39">
        <f>VLOOKUP(B39,analysis!B41:O123,4,FALSE)</f>
        <v>48</v>
      </c>
      <c r="L39">
        <f>VLOOKUP(B39,analysis!B41:O123,5,FALSE)</f>
        <v>34</v>
      </c>
      <c r="M39">
        <f>VLOOKUP(B39,analysis!B41:O123,6,FALSE)</f>
        <v>33</v>
      </c>
      <c r="N39">
        <f>VLOOKUP(B39,analysis!B41:O123,7,FALSE)</f>
        <v>38</v>
      </c>
      <c r="O39">
        <f>VLOOKUP(B39,analysis!B41:O123,8,FALSE)</f>
        <v>43</v>
      </c>
      <c r="P39">
        <f>VLOOKUP(B39,analysis!B41:O123,9,FALSE)</f>
        <v>68</v>
      </c>
      <c r="Q39" s="47">
        <f>VLOOKUP(B39,analysis!B41:O123,12,FALSE)</f>
        <v>44</v>
      </c>
      <c r="R39" t="str">
        <f>VLOOKUP(B39,analysis!B41:O123,13,FALSE)</f>
        <v>PASS</v>
      </c>
      <c r="S39">
        <f>VLOOKUP(B39,analysis!B41:O123,14,FALSE)</f>
        <v>82</v>
      </c>
      <c r="T39" t="str">
        <f>INDEX('stream-opted'!A39:F121,MATCH('final-sheet'!B39,'stream-opted'!F39:F121,0),5)</f>
        <v>NOT ELIGIBLE</v>
      </c>
      <c r="U39" t="str" cm="1">
        <f t="array" ref="U39">_xlfn.IFS(OR(_result_analysis[[#This Row],[STREAM OPTED]]="NOT ELIGIBLE",_result_analysis[[#This Row],[STREAM OPTED]]="COMPARTMENT"),"DROPPED OUT - ",TRUE,"PROMOTED &amp; RETAINED - ")</f>
        <v xml:space="preserve">DROPPED OUT - </v>
      </c>
    </row>
    <row r="40" spans="1:21" x14ac:dyDescent="0.3">
      <c r="A40" s="3">
        <v>39</v>
      </c>
      <c r="B40">
        <f>'CBSE-registration-data'!A40:A122</f>
        <v>21125818</v>
      </c>
      <c r="C40" t="str">
        <f>VLOOKUP(B40,'CBSE-registration-data'!A40:T122,8,FALSE)</f>
        <v>VEER PRATAP SINGH</v>
      </c>
      <c r="D40" t="str">
        <f>VLOOKUP(B40,'CBSE-registration-data'!A40:T122,10,FALSE)</f>
        <v>NARESH KUMAR</v>
      </c>
      <c r="E40" t="str">
        <f>VLOOKUP(B40,'CBSE-registration-data'!A40:T122,9,FALSE)</f>
        <v>RAKHI DEVI</v>
      </c>
      <c r="F40" t="str">
        <f>VLOOKUP(B40,'CBSE-registration-data'!A40:T122,11,FALSE)</f>
        <v>MALE</v>
      </c>
      <c r="G40" t="str">
        <f>VLOOKUP(B40,'CBSE-registration-data'!A40:T122,12,FALSE)</f>
        <v>GEN</v>
      </c>
      <c r="H40" t="str">
        <f>INDEX('stream-opted'!A40:F122,MATCH('final-sheet'!B40,'stream-opted'!F40:F122,0),2)</f>
        <v>STAFF WARD</v>
      </c>
      <c r="I40" s="46">
        <f>VLOOKUP(B40,'CBSE-registration-data'!A40:T122,7,FALSE)</f>
        <v>40060</v>
      </c>
      <c r="J40" s="46">
        <f>VLOOKUP(B40,'CBSE-registration-data'!A40:T122,19,FALSE)</f>
        <v>44412</v>
      </c>
      <c r="K40">
        <f>VLOOKUP(B40,analysis!B42:O124,4,FALSE)</f>
        <v>58</v>
      </c>
      <c r="L40">
        <f>VLOOKUP(B40,analysis!B42:O124,5,FALSE)</f>
        <v>58</v>
      </c>
      <c r="M40">
        <f>VLOOKUP(B40,analysis!B42:O124,6,FALSE)</f>
        <v>39</v>
      </c>
      <c r="N40">
        <f>VLOOKUP(B40,analysis!B42:O124,7,FALSE)</f>
        <v>39</v>
      </c>
      <c r="O40">
        <f>VLOOKUP(B40,analysis!B42:O124,8,FALSE)</f>
        <v>52</v>
      </c>
      <c r="P40">
        <f>VLOOKUP(B40,analysis!B42:O124,9,FALSE)</f>
        <v>72</v>
      </c>
      <c r="Q40" s="47">
        <f>VLOOKUP(B40,analysis!B42:O124,12,FALSE)</f>
        <v>53</v>
      </c>
      <c r="R40" t="str">
        <f>VLOOKUP(B40,analysis!B42:O124,13,FALSE)</f>
        <v>PASS</v>
      </c>
      <c r="S40">
        <f>VLOOKUP(B40,analysis!B42:O124,14,FALSE)</f>
        <v>79</v>
      </c>
      <c r="T40" t="str">
        <f>INDEX('stream-opted'!A40:F122,MATCH('final-sheet'!B40,'stream-opted'!F40:F122,0),5)</f>
        <v>NOT ELIGIBLE</v>
      </c>
      <c r="U40" t="str" cm="1">
        <f t="array" ref="U40">_xlfn.IFS(OR(_result_analysis[[#This Row],[STREAM OPTED]]="NOT ELIGIBLE",_result_analysis[[#This Row],[STREAM OPTED]]="COMPARTMENT"),"DROPPED OUT - ",TRUE,"PROMOTED &amp; RETAINED - ")</f>
        <v xml:space="preserve">DROPPED OUT - </v>
      </c>
    </row>
    <row r="41" spans="1:21" x14ac:dyDescent="0.3">
      <c r="A41" s="3">
        <v>40</v>
      </c>
      <c r="B41">
        <f>'CBSE-registration-data'!A41:A123</f>
        <v>21125819</v>
      </c>
      <c r="C41" t="str">
        <f>VLOOKUP(B41,'CBSE-registration-data'!A41:T123,8,FALSE)</f>
        <v>SHUBHAM KUMAR BHATI</v>
      </c>
      <c r="D41" t="str">
        <f>VLOOKUP(B41,'CBSE-registration-data'!A41:T123,10,FALSE)</f>
        <v>DEEPAK KUMAR</v>
      </c>
      <c r="E41" t="str">
        <f>VLOOKUP(B41,'CBSE-registration-data'!A41:T123,9,FALSE)</f>
        <v>MEENU</v>
      </c>
      <c r="F41" t="str">
        <f>VLOOKUP(B41,'CBSE-registration-data'!A41:T123,11,FALSE)</f>
        <v>MALE</v>
      </c>
      <c r="G41" t="str">
        <f>VLOOKUP(B41,'CBSE-registration-data'!A41:T123,12,FALSE)</f>
        <v>OBC</v>
      </c>
      <c r="H41" t="str">
        <f>INDEX('stream-opted'!A41:F123,MATCH('final-sheet'!B41,'stream-opted'!F41:F123,0),2)</f>
        <v>STAFF WARD</v>
      </c>
      <c r="I41" s="46">
        <f>VLOOKUP(B41,'CBSE-registration-data'!A41:T123,7,FALSE)</f>
        <v>39267</v>
      </c>
      <c r="J41" s="46">
        <f>VLOOKUP(B41,'CBSE-registration-data'!A41:T123,19,FALSE)</f>
        <v>44497</v>
      </c>
      <c r="K41">
        <f>VLOOKUP(B41,analysis!B43:O125,4,FALSE)</f>
        <v>58</v>
      </c>
      <c r="L41">
        <f>VLOOKUP(B41,analysis!B43:O125,5,FALSE)</f>
        <v>65</v>
      </c>
      <c r="M41">
        <f>VLOOKUP(B41,analysis!B43:O125,6,FALSE)</f>
        <v>42</v>
      </c>
      <c r="N41">
        <f>VLOOKUP(B41,analysis!B43:O125,7,FALSE)</f>
        <v>37</v>
      </c>
      <c r="O41">
        <f>VLOOKUP(B41,analysis!B43:O125,8,FALSE)</f>
        <v>74</v>
      </c>
      <c r="P41">
        <f>VLOOKUP(B41,analysis!B43:O125,9,FALSE)</f>
        <v>66</v>
      </c>
      <c r="Q41" s="47">
        <f>VLOOKUP(B41,analysis!B43:O125,12,FALSE)</f>
        <v>56.999999999999993</v>
      </c>
      <c r="R41" t="str">
        <f>VLOOKUP(B41,analysis!B43:O125,13,FALSE)</f>
        <v>PASS</v>
      </c>
      <c r="S41">
        <f>VLOOKUP(B41,analysis!B43:O125,14,FALSE)</f>
        <v>76</v>
      </c>
      <c r="T41" t="str">
        <f>INDEX('stream-opted'!A41:F123,MATCH('final-sheet'!B41,'stream-opted'!F41:F123,0),5)</f>
        <v>COMMERCE</v>
      </c>
      <c r="U41" t="str" cm="1">
        <f t="array" ref="U41">_xlfn.IFS(OR(_result_analysis[[#This Row],[STREAM OPTED]]="NOT ELIGIBLE",_result_analysis[[#This Row],[STREAM OPTED]]="COMPARTMENT"),"DROPPED OUT - ",TRUE,"PROMOTED &amp; RETAINED - ")</f>
        <v xml:space="preserve">PROMOTED &amp; RETAINED - </v>
      </c>
    </row>
    <row r="42" spans="1:21" x14ac:dyDescent="0.3">
      <c r="A42" s="3">
        <v>41</v>
      </c>
      <c r="B42">
        <f>'CBSE-registration-data'!A42:A124</f>
        <v>21125820</v>
      </c>
      <c r="C42" t="str">
        <f>VLOOKUP(B42,'CBSE-registration-data'!A42:T124,8,FALSE)</f>
        <v>AAYUSHI UJJWAL</v>
      </c>
      <c r="D42" t="str">
        <f>VLOOKUP(B42,'CBSE-registration-data'!A42:T124,10,FALSE)</f>
        <v>RAHUL UJJWAL</v>
      </c>
      <c r="E42" t="str">
        <f>VLOOKUP(B42,'CBSE-registration-data'!A42:T124,9,FALSE)</f>
        <v>GEETA DEVI</v>
      </c>
      <c r="F42" t="str">
        <f>VLOOKUP(B42,'CBSE-registration-data'!A42:T124,11,FALSE)</f>
        <v>FEMALE</v>
      </c>
      <c r="G42" t="str">
        <f>VLOOKUP(B42,'CBSE-registration-data'!A42:T124,12,FALSE)</f>
        <v>OBC</v>
      </c>
      <c r="H42" t="str">
        <f>INDEX('stream-opted'!A42:F124,MATCH('final-sheet'!B42,'stream-opted'!F42:F124,0),2)</f>
        <v>URBAN</v>
      </c>
      <c r="I42" s="46">
        <f>VLOOKUP(B42,'CBSE-registration-data'!A42:T124,7,FALSE)</f>
        <v>39307</v>
      </c>
      <c r="J42" s="46">
        <f>VLOOKUP(B42,'CBSE-registration-data'!A42:T124,19,FALSE)</f>
        <v>43330</v>
      </c>
      <c r="K42">
        <f>VLOOKUP(B42,analysis!B44:O126,4,FALSE)</f>
        <v>69</v>
      </c>
      <c r="L42">
        <f>VLOOKUP(B42,analysis!B44:O126,5,FALSE)</f>
        <v>85</v>
      </c>
      <c r="M42">
        <f>VLOOKUP(B42,analysis!B44:O126,6,FALSE)</f>
        <v>51</v>
      </c>
      <c r="N42">
        <f>VLOOKUP(B42,analysis!B44:O126,7,FALSE)</f>
        <v>70</v>
      </c>
      <c r="O42">
        <f>VLOOKUP(B42,analysis!B44:O126,8,FALSE)</f>
        <v>76</v>
      </c>
      <c r="P42">
        <f>VLOOKUP(B42,analysis!B44:O126,9,FALSE)</f>
        <v>73</v>
      </c>
      <c r="Q42" s="47">
        <f>VLOOKUP(B42,analysis!B44:O126,12,FALSE)</f>
        <v>70.666666666666671</v>
      </c>
      <c r="R42" t="str">
        <f>VLOOKUP(B42,analysis!B44:O126,13,FALSE)</f>
        <v>PASS</v>
      </c>
      <c r="S42">
        <f>VLOOKUP(B42,analysis!B44:O126,14,FALSE)</f>
        <v>52</v>
      </c>
      <c r="T42" t="str">
        <f>INDEX('stream-opted'!A42:F124,MATCH('final-sheet'!B42,'stream-opted'!F42:F124,0),5)</f>
        <v>COMMERCE</v>
      </c>
      <c r="U42" t="str" cm="1">
        <f t="array" ref="U42">_xlfn.IFS(OR(_result_analysis[[#This Row],[STREAM OPTED]]="NOT ELIGIBLE",_result_analysis[[#This Row],[STREAM OPTED]]="COMPARTMENT"),"DROPPED OUT - ",TRUE,"PROMOTED &amp; RETAINED - ")</f>
        <v xml:space="preserve">PROMOTED &amp; RETAINED - </v>
      </c>
    </row>
    <row r="43" spans="1:21" x14ac:dyDescent="0.3">
      <c r="A43" s="3">
        <v>42</v>
      </c>
      <c r="B43">
        <f>'CBSE-registration-data'!A43:A125</f>
        <v>21125821</v>
      </c>
      <c r="C43" t="str">
        <f>VLOOKUP(B43,'CBSE-registration-data'!A43:T125,8,FALSE)</f>
        <v>ARSHI</v>
      </c>
      <c r="D43" t="str">
        <f>VLOOKUP(B43,'CBSE-registration-data'!A43:T125,10,FALSE)</f>
        <v>SALIM</v>
      </c>
      <c r="E43" t="str">
        <f>VLOOKUP(B43,'CBSE-registration-data'!A43:T125,9,FALSE)</f>
        <v>TAHIRA</v>
      </c>
      <c r="F43" t="str">
        <f>VLOOKUP(B43,'CBSE-registration-data'!A43:T125,11,FALSE)</f>
        <v>FEMALE</v>
      </c>
      <c r="G43" t="str">
        <f>VLOOKUP(B43,'CBSE-registration-data'!A43:T125,12,FALSE)</f>
        <v>OBC</v>
      </c>
      <c r="H43" t="str">
        <f>INDEX('stream-opted'!A43:F125,MATCH('final-sheet'!B43,'stream-opted'!F43:F125,0),2)</f>
        <v>URBAN</v>
      </c>
      <c r="I43" s="46">
        <f>VLOOKUP(B43,'CBSE-registration-data'!A43:T125,7,FALSE)</f>
        <v>39208</v>
      </c>
      <c r="J43" s="46">
        <f>VLOOKUP(B43,'CBSE-registration-data'!A43:T125,19,FALSE)</f>
        <v>43404</v>
      </c>
      <c r="K43">
        <f>VLOOKUP(B43,analysis!B45:O127,4,FALSE)</f>
        <v>72</v>
      </c>
      <c r="L43">
        <f>VLOOKUP(B43,analysis!B45:O127,5,FALSE)</f>
        <v>79</v>
      </c>
      <c r="M43">
        <f>VLOOKUP(B43,analysis!B45:O127,6,FALSE)</f>
        <v>88</v>
      </c>
      <c r="N43">
        <f>VLOOKUP(B43,analysis!B45:O127,7,FALSE)</f>
        <v>87</v>
      </c>
      <c r="O43">
        <f>VLOOKUP(B43,analysis!B45:O127,8,FALSE)</f>
        <v>82</v>
      </c>
      <c r="P43">
        <f>VLOOKUP(B43,analysis!B45:O127,9,FALSE)</f>
        <v>74</v>
      </c>
      <c r="Q43" s="47">
        <f>VLOOKUP(B43,analysis!B45:O127,12,FALSE)</f>
        <v>80.333333333333329</v>
      </c>
      <c r="R43" t="str">
        <f>VLOOKUP(B43,analysis!B45:O127,13,FALSE)</f>
        <v>PASS</v>
      </c>
      <c r="S43">
        <f>VLOOKUP(B43,analysis!B45:O127,14,FALSE)</f>
        <v>34</v>
      </c>
      <c r="T43" t="str">
        <f>INDEX('stream-opted'!A43:F125,MATCH('final-sheet'!B43,'stream-opted'!F43:F125,0),5)</f>
        <v>PCB</v>
      </c>
      <c r="U43" t="str" cm="1">
        <f t="array" ref="U43">_xlfn.IFS(OR(_result_analysis[[#This Row],[STREAM OPTED]]="NOT ELIGIBLE",_result_analysis[[#This Row],[STREAM OPTED]]="COMPARTMENT"),"DROPPED OUT - ",TRUE,"PROMOTED &amp; RETAINED - ")</f>
        <v xml:space="preserve">PROMOTED &amp; RETAINED - </v>
      </c>
    </row>
    <row r="44" spans="1:21" x14ac:dyDescent="0.3">
      <c r="A44" s="3">
        <v>43</v>
      </c>
      <c r="B44">
        <f>'CBSE-registration-data'!A44:A126</f>
        <v>21125822</v>
      </c>
      <c r="C44" t="str">
        <f>VLOOKUP(B44,'CBSE-registration-data'!A44:T126,8,FALSE)</f>
        <v>AVNIKA</v>
      </c>
      <c r="D44" t="str">
        <f>VLOOKUP(B44,'CBSE-registration-data'!A44:T126,10,FALSE)</f>
        <v>DHARMENDAR</v>
      </c>
      <c r="E44" t="str">
        <f>VLOOKUP(B44,'CBSE-registration-data'!A44:T126,9,FALSE)</f>
        <v>SARITA</v>
      </c>
      <c r="F44" t="str">
        <f>VLOOKUP(B44,'CBSE-registration-data'!A44:T126,11,FALSE)</f>
        <v>FEMALE</v>
      </c>
      <c r="G44" t="str">
        <f>VLOOKUP(B44,'CBSE-registration-data'!A44:T126,12,FALSE)</f>
        <v>OBC</v>
      </c>
      <c r="H44" t="str">
        <f>INDEX('stream-opted'!A44:F126,MATCH('final-sheet'!B44,'stream-opted'!F44:F126,0),2)</f>
        <v>URBAN</v>
      </c>
      <c r="I44" s="46">
        <f>VLOOKUP(B44,'CBSE-registration-data'!A44:T126,7,FALSE)</f>
        <v>39093</v>
      </c>
      <c r="J44" s="46">
        <f>VLOOKUP(B44,'CBSE-registration-data'!A44:T126,19,FALSE)</f>
        <v>43404</v>
      </c>
      <c r="K44">
        <f>VLOOKUP(B44,analysis!B46:O128,4,FALSE)</f>
        <v>78</v>
      </c>
      <c r="L44">
        <f>VLOOKUP(B44,analysis!B46:O128,5,FALSE)</f>
        <v>90</v>
      </c>
      <c r="M44">
        <f>VLOOKUP(B44,analysis!B46:O128,6,FALSE)</f>
        <v>87</v>
      </c>
      <c r="N44">
        <f>VLOOKUP(B44,analysis!B46:O128,7,FALSE)</f>
        <v>82</v>
      </c>
      <c r="O44">
        <f>VLOOKUP(B44,analysis!B46:O128,8,FALSE)</f>
        <v>91</v>
      </c>
      <c r="P44">
        <f>VLOOKUP(B44,analysis!B46:O128,9,FALSE)</f>
        <v>71</v>
      </c>
      <c r="Q44" s="47">
        <f>VLOOKUP(B44,analysis!B46:O128,12,FALSE)</f>
        <v>83.166666666666671</v>
      </c>
      <c r="R44" t="str">
        <f>VLOOKUP(B44,analysis!B46:O128,13,FALSE)</f>
        <v>PASS</v>
      </c>
      <c r="S44">
        <f>VLOOKUP(B44,analysis!B46:O128,14,FALSE)</f>
        <v>27</v>
      </c>
      <c r="T44" t="str">
        <f>INDEX('stream-opted'!A44:F126,MATCH('final-sheet'!B44,'stream-opted'!F44:F126,0),5)</f>
        <v>PCM + CS</v>
      </c>
      <c r="U44" t="str" cm="1">
        <f t="array" ref="U44">_xlfn.IFS(OR(_result_analysis[[#This Row],[STREAM OPTED]]="NOT ELIGIBLE",_result_analysis[[#This Row],[STREAM OPTED]]="COMPARTMENT"),"DROPPED OUT - ",TRUE,"PROMOTED &amp; RETAINED - ")</f>
        <v xml:space="preserve">PROMOTED &amp; RETAINED - </v>
      </c>
    </row>
    <row r="45" spans="1:21" x14ac:dyDescent="0.3">
      <c r="A45" s="3">
        <v>44</v>
      </c>
      <c r="B45">
        <f>'CBSE-registration-data'!A45:A127</f>
        <v>21125823</v>
      </c>
      <c r="C45" t="str">
        <f>VLOOKUP(B45,'CBSE-registration-data'!A45:T127,8,FALSE)</f>
        <v>HIMANI DAGAR</v>
      </c>
      <c r="D45" t="str">
        <f>VLOOKUP(B45,'CBSE-registration-data'!A45:T127,10,FALSE)</f>
        <v>AJENDRA KUMAR</v>
      </c>
      <c r="E45" t="str">
        <f>VLOOKUP(B45,'CBSE-registration-data'!A45:T127,9,FALSE)</f>
        <v>DOLI</v>
      </c>
      <c r="F45" t="str">
        <f>VLOOKUP(B45,'CBSE-registration-data'!A45:T127,11,FALSE)</f>
        <v>FEMALE</v>
      </c>
      <c r="G45" t="str">
        <f>VLOOKUP(B45,'CBSE-registration-data'!A45:T127,12,FALSE)</f>
        <v>OBC</v>
      </c>
      <c r="H45" t="str">
        <f>INDEX('stream-opted'!A45:F127,MATCH('final-sheet'!B45,'stream-opted'!F45:F127,0),2)</f>
        <v>RURAL</v>
      </c>
      <c r="I45" s="46">
        <f>VLOOKUP(B45,'CBSE-registration-data'!A45:T127,7,FALSE)</f>
        <v>39270</v>
      </c>
      <c r="J45" s="46">
        <f>VLOOKUP(B45,'CBSE-registration-data'!A45:T127,19,FALSE)</f>
        <v>43330</v>
      </c>
      <c r="K45">
        <f>VLOOKUP(B45,analysis!B47:O129,4,FALSE)</f>
        <v>88</v>
      </c>
      <c r="L45">
        <f>VLOOKUP(B45,analysis!B47:O129,5,FALSE)</f>
        <v>90</v>
      </c>
      <c r="M45">
        <f>VLOOKUP(B45,analysis!B47:O129,6,FALSE)</f>
        <v>93</v>
      </c>
      <c r="N45">
        <f>VLOOKUP(B45,analysis!B47:O129,7,FALSE)</f>
        <v>95</v>
      </c>
      <c r="O45">
        <f>VLOOKUP(B45,analysis!B47:O129,8,FALSE)</f>
        <v>91</v>
      </c>
      <c r="P45">
        <f>VLOOKUP(B45,analysis!B47:O129,9,FALSE)</f>
        <v>92</v>
      </c>
      <c r="Q45" s="47">
        <f>VLOOKUP(B45,analysis!B47:O129,12,FALSE)</f>
        <v>91.5</v>
      </c>
      <c r="R45" t="str">
        <f>VLOOKUP(B45,analysis!B47:O129,13,FALSE)</f>
        <v>PASS</v>
      </c>
      <c r="S45">
        <f>VLOOKUP(B45,analysis!B47:O129,14,FALSE)</f>
        <v>4</v>
      </c>
      <c r="T45" t="str">
        <f>INDEX('stream-opted'!A45:F127,MATCH('final-sheet'!B45,'stream-opted'!F45:F127,0),5)</f>
        <v>PCM + CS</v>
      </c>
      <c r="U45" t="str" cm="1">
        <f t="array" ref="U45">_xlfn.IFS(OR(_result_analysis[[#This Row],[STREAM OPTED]]="NOT ELIGIBLE",_result_analysis[[#This Row],[STREAM OPTED]]="COMPARTMENT"),"DROPPED OUT - ",TRUE,"PROMOTED &amp; RETAINED - ")</f>
        <v xml:space="preserve">PROMOTED &amp; RETAINED - </v>
      </c>
    </row>
    <row r="46" spans="1:21" x14ac:dyDescent="0.3">
      <c r="A46" s="3">
        <v>45</v>
      </c>
      <c r="B46">
        <f>'CBSE-registration-data'!A46:A128</f>
        <v>21125824</v>
      </c>
      <c r="C46" t="str">
        <f>VLOOKUP(B46,'CBSE-registration-data'!A46:T128,8,FALSE)</f>
        <v>KASHISH</v>
      </c>
      <c r="D46" t="str">
        <f>VLOOKUP(B46,'CBSE-registration-data'!A46:T128,10,FALSE)</f>
        <v>NARESH PAL SINGH</v>
      </c>
      <c r="E46" t="str">
        <f>VLOOKUP(B46,'CBSE-registration-data'!A46:T128,9,FALSE)</f>
        <v>GEETA</v>
      </c>
      <c r="F46" t="str">
        <f>VLOOKUP(B46,'CBSE-registration-data'!A46:T128,11,FALSE)</f>
        <v>FEMALE</v>
      </c>
      <c r="G46" t="str">
        <f>VLOOKUP(B46,'CBSE-registration-data'!A46:T128,12,FALSE)</f>
        <v>OBC</v>
      </c>
      <c r="H46" t="str">
        <f>INDEX('stream-opted'!A46:F128,MATCH('final-sheet'!B46,'stream-opted'!F46:F128,0),2)</f>
        <v>URBAN</v>
      </c>
      <c r="I46" s="46">
        <f>VLOOKUP(B46,'CBSE-registration-data'!A46:T128,7,FALSE)</f>
        <v>39731</v>
      </c>
      <c r="J46" s="46">
        <f>VLOOKUP(B46,'CBSE-registration-data'!A46:T128,19,FALSE)</f>
        <v>43404</v>
      </c>
      <c r="K46">
        <f>VLOOKUP(B46,analysis!B48:O130,4,FALSE)</f>
        <v>67</v>
      </c>
      <c r="L46">
        <f>VLOOKUP(B46,analysis!B48:O130,5,FALSE)</f>
        <v>78</v>
      </c>
      <c r="M46">
        <f>VLOOKUP(B46,analysis!B48:O130,6,FALSE)</f>
        <v>50</v>
      </c>
      <c r="N46">
        <f>VLOOKUP(B46,analysis!B48:O130,7,FALSE)</f>
        <v>48</v>
      </c>
      <c r="O46">
        <f>VLOOKUP(B46,analysis!B48:O130,8,FALSE)</f>
        <v>67</v>
      </c>
      <c r="P46">
        <f>VLOOKUP(B46,analysis!B48:O130,9,FALSE)</f>
        <v>71</v>
      </c>
      <c r="Q46" s="47">
        <f>VLOOKUP(B46,analysis!B48:O130,12,FALSE)</f>
        <v>63.5</v>
      </c>
      <c r="R46" t="str">
        <f>VLOOKUP(B46,analysis!B48:O130,13,FALSE)</f>
        <v>PASS</v>
      </c>
      <c r="S46">
        <f>VLOOKUP(B46,analysis!B48:O130,14,FALSE)</f>
        <v>67</v>
      </c>
      <c r="T46" t="str">
        <f>INDEX('stream-opted'!A46:F128,MATCH('final-sheet'!B46,'stream-opted'!F46:F128,0),5)</f>
        <v>COMMERCE</v>
      </c>
      <c r="U46" t="str" cm="1">
        <f t="array" ref="U46">_xlfn.IFS(OR(_result_analysis[[#This Row],[STREAM OPTED]]="NOT ELIGIBLE",_result_analysis[[#This Row],[STREAM OPTED]]="COMPARTMENT"),"DROPPED OUT - ",TRUE,"PROMOTED &amp; RETAINED - ")</f>
        <v xml:space="preserve">PROMOTED &amp; RETAINED - </v>
      </c>
    </row>
    <row r="47" spans="1:21" x14ac:dyDescent="0.3">
      <c r="A47" s="3">
        <v>46</v>
      </c>
      <c r="B47">
        <f>'CBSE-registration-data'!A47:A129</f>
        <v>21125825</v>
      </c>
      <c r="C47" t="str">
        <f>VLOOKUP(B47,'CBSE-registration-data'!A47:T129,8,FALSE)</f>
        <v>KHUSHI</v>
      </c>
      <c r="D47" t="str">
        <f>VLOOKUP(B47,'CBSE-registration-data'!A47:T129,10,FALSE)</f>
        <v>CHAMAN</v>
      </c>
      <c r="E47" t="str">
        <f>VLOOKUP(B47,'CBSE-registration-data'!A47:T129,9,FALSE)</f>
        <v>SANGEETA</v>
      </c>
      <c r="F47" t="str">
        <f>VLOOKUP(B47,'CBSE-registration-data'!A47:T129,11,FALSE)</f>
        <v>FEMALE</v>
      </c>
      <c r="G47" t="str">
        <f>VLOOKUP(B47,'CBSE-registration-data'!A47:T129,12,FALSE)</f>
        <v>SC</v>
      </c>
      <c r="H47" t="str">
        <f>INDEX('stream-opted'!A47:F129,MATCH('final-sheet'!B47,'stream-opted'!F47:F129,0),2)</f>
        <v>RURAL</v>
      </c>
      <c r="I47" s="46">
        <f>VLOOKUP(B47,'CBSE-registration-data'!A47:T129,7,FALSE)</f>
        <v>38872</v>
      </c>
      <c r="J47" s="46">
        <f>VLOOKUP(B47,'CBSE-registration-data'!A47:T129,19,FALSE)</f>
        <v>43330</v>
      </c>
      <c r="K47">
        <f>VLOOKUP(B47,analysis!B49:O131,4,FALSE)</f>
        <v>47</v>
      </c>
      <c r="L47">
        <f>VLOOKUP(B47,analysis!B49:O131,5,FALSE)</f>
        <v>79</v>
      </c>
      <c r="M47">
        <f>VLOOKUP(B47,analysis!B49:O131,6,FALSE)</f>
        <v>52</v>
      </c>
      <c r="N47">
        <f>VLOOKUP(B47,analysis!B49:O131,7,FALSE)</f>
        <v>45</v>
      </c>
      <c r="O47">
        <f>VLOOKUP(B47,analysis!B49:O131,8,FALSE)</f>
        <v>67</v>
      </c>
      <c r="P47">
        <f>VLOOKUP(B47,analysis!B49:O131,9,FALSE)</f>
        <v>67</v>
      </c>
      <c r="Q47" s="47">
        <f>VLOOKUP(B47,analysis!B49:O131,12,FALSE)</f>
        <v>59.5</v>
      </c>
      <c r="R47" t="str">
        <f>VLOOKUP(B47,analysis!B49:O131,13,FALSE)</f>
        <v>PASS</v>
      </c>
      <c r="S47">
        <f>VLOOKUP(B47,analysis!B49:O131,14,FALSE)</f>
        <v>73</v>
      </c>
      <c r="T47" t="str">
        <f>INDEX('stream-opted'!A47:F129,MATCH('final-sheet'!B47,'stream-opted'!F47:F129,0),5)</f>
        <v>COMMERCE</v>
      </c>
      <c r="U47" t="str" cm="1">
        <f t="array" ref="U47">_xlfn.IFS(OR(_result_analysis[[#This Row],[STREAM OPTED]]="NOT ELIGIBLE",_result_analysis[[#This Row],[STREAM OPTED]]="COMPARTMENT"),"DROPPED OUT - ",TRUE,"PROMOTED &amp; RETAINED - ")</f>
        <v xml:space="preserve">PROMOTED &amp; RETAINED - </v>
      </c>
    </row>
    <row r="48" spans="1:21" x14ac:dyDescent="0.3">
      <c r="A48" s="3">
        <v>47</v>
      </c>
      <c r="B48">
        <f>'CBSE-registration-data'!A48:A130</f>
        <v>21125826</v>
      </c>
      <c r="C48" t="str">
        <f>VLOOKUP(B48,'CBSE-registration-data'!A48:T130,8,FALSE)</f>
        <v>NIDHI PANWAR</v>
      </c>
      <c r="D48" t="str">
        <f>VLOOKUP(B48,'CBSE-registration-data'!A48:T130,10,FALSE)</f>
        <v>KALYAN SINGH</v>
      </c>
      <c r="E48" t="str">
        <f>VLOOKUP(B48,'CBSE-registration-data'!A48:T130,9,FALSE)</f>
        <v>NIRAJ PANWAR</v>
      </c>
      <c r="F48" t="str">
        <f>VLOOKUP(B48,'CBSE-registration-data'!A48:T130,11,FALSE)</f>
        <v>FEMALE</v>
      </c>
      <c r="G48" t="str">
        <f>VLOOKUP(B48,'CBSE-registration-data'!A48:T130,12,FALSE)</f>
        <v>OBC</v>
      </c>
      <c r="H48" t="str">
        <f>INDEX('stream-opted'!A48:F130,MATCH('final-sheet'!B48,'stream-opted'!F48:F130,0),2)</f>
        <v>RURAL</v>
      </c>
      <c r="I48" s="46">
        <f>VLOOKUP(B48,'CBSE-registration-data'!A48:T130,7,FALSE)</f>
        <v>38819</v>
      </c>
      <c r="J48" s="46">
        <f>VLOOKUP(B48,'CBSE-registration-data'!A48:T130,19,FALSE)</f>
        <v>43330</v>
      </c>
      <c r="K48">
        <f>VLOOKUP(B48,analysis!B50:O132,4,FALSE)</f>
        <v>44</v>
      </c>
      <c r="L48">
        <f>VLOOKUP(B48,analysis!B50:O132,5,FALSE)</f>
        <v>49</v>
      </c>
      <c r="M48">
        <f>VLOOKUP(B48,analysis!B50:O132,6,FALSE)</f>
        <v>25</v>
      </c>
      <c r="N48">
        <f>VLOOKUP(B48,analysis!B50:O132,7,FALSE)</f>
        <v>22</v>
      </c>
      <c r="O48">
        <f>VLOOKUP(B48,analysis!B50:O132,8,FALSE)</f>
        <v>49</v>
      </c>
      <c r="P48">
        <f>VLOOKUP(B48,analysis!B50:O132,9,FALSE)</f>
        <v>57</v>
      </c>
      <c r="Q48" s="47">
        <f>VLOOKUP(B48,analysis!B50:O132,12,FALSE)</f>
        <v>41</v>
      </c>
      <c r="R48" t="str">
        <f>VLOOKUP(B48,analysis!B50:O132,13,FALSE)</f>
        <v>COMP</v>
      </c>
      <c r="S48">
        <f>VLOOKUP(B48,analysis!B50:O132,14,FALSE)</f>
        <v>83</v>
      </c>
      <c r="T48" t="str">
        <f>INDEX('stream-opted'!A48:F130,MATCH('final-sheet'!B48,'stream-opted'!F48:F130,0),5)</f>
        <v>COMPARTMENT</v>
      </c>
      <c r="U48" t="str" cm="1">
        <f t="array" ref="U48">_xlfn.IFS(OR(_result_analysis[[#This Row],[STREAM OPTED]]="NOT ELIGIBLE",_result_analysis[[#This Row],[STREAM OPTED]]="COMPARTMENT"),"DROPPED OUT - ",TRUE,"PROMOTED &amp; RETAINED - ")</f>
        <v xml:space="preserve">DROPPED OUT - </v>
      </c>
    </row>
    <row r="49" spans="1:21" x14ac:dyDescent="0.3">
      <c r="A49" s="3">
        <v>48</v>
      </c>
      <c r="B49">
        <f>'CBSE-registration-data'!A49:A131</f>
        <v>21125827</v>
      </c>
      <c r="C49" t="str">
        <f>VLOOKUP(B49,'CBSE-registration-data'!A49:T131,8,FALSE)</f>
        <v>PRAGYA</v>
      </c>
      <c r="D49" t="str">
        <f>VLOOKUP(B49,'CBSE-registration-data'!A49:T131,10,FALSE)</f>
        <v>MAHESH KUMAR</v>
      </c>
      <c r="E49" t="str">
        <f>VLOOKUP(B49,'CBSE-registration-data'!A49:T131,9,FALSE)</f>
        <v>SARITA DEVI</v>
      </c>
      <c r="F49" t="str">
        <f>VLOOKUP(B49,'CBSE-registration-data'!A49:T131,11,FALSE)</f>
        <v>FEMALE</v>
      </c>
      <c r="G49" t="str">
        <f>VLOOKUP(B49,'CBSE-registration-data'!A49:T131,12,FALSE)</f>
        <v>OBC</v>
      </c>
      <c r="H49" t="str">
        <f>INDEX('stream-opted'!A49:F131,MATCH('final-sheet'!B49,'stream-opted'!F49:F131,0),2)</f>
        <v>STAFF WARD</v>
      </c>
      <c r="I49" s="46">
        <f>VLOOKUP(B49,'CBSE-registration-data'!A49:T131,7,FALSE)</f>
        <v>38946</v>
      </c>
      <c r="J49" s="46">
        <f>VLOOKUP(B49,'CBSE-registration-data'!A49:T131,19,FALSE)</f>
        <v>43214</v>
      </c>
      <c r="K49">
        <f>VLOOKUP(B49,analysis!B51:O133,4,FALSE)</f>
        <v>74</v>
      </c>
      <c r="L49">
        <f>VLOOKUP(B49,analysis!B51:O133,5,FALSE)</f>
        <v>87</v>
      </c>
      <c r="M49">
        <f>VLOOKUP(B49,analysis!B51:O133,6,FALSE)</f>
        <v>34</v>
      </c>
      <c r="N49">
        <f>VLOOKUP(B49,analysis!B51:O133,7,FALSE)</f>
        <v>58</v>
      </c>
      <c r="O49">
        <f>VLOOKUP(B49,analysis!B51:O133,8,FALSE)</f>
        <v>72</v>
      </c>
      <c r="P49">
        <f>VLOOKUP(B49,analysis!B51:O133,9,FALSE)</f>
        <v>66</v>
      </c>
      <c r="Q49" s="47">
        <f>VLOOKUP(B49,analysis!B51:O133,12,FALSE)</f>
        <v>65.166666666666657</v>
      </c>
      <c r="R49" t="str">
        <f>VLOOKUP(B49,analysis!B51:O133,13,FALSE)</f>
        <v>PASS</v>
      </c>
      <c r="S49">
        <f>VLOOKUP(B49,analysis!B51:O133,14,FALSE)</f>
        <v>65</v>
      </c>
      <c r="T49" t="str">
        <f>INDEX('stream-opted'!A49:F131,MATCH('final-sheet'!B49,'stream-opted'!F49:F131,0),5)</f>
        <v>NOT ELIGIBLE</v>
      </c>
      <c r="U49" t="str" cm="1">
        <f t="array" ref="U49">_xlfn.IFS(OR(_result_analysis[[#This Row],[STREAM OPTED]]="NOT ELIGIBLE",_result_analysis[[#This Row],[STREAM OPTED]]="COMPARTMENT"),"DROPPED OUT - ",TRUE,"PROMOTED &amp; RETAINED - ")</f>
        <v xml:space="preserve">DROPPED OUT - </v>
      </c>
    </row>
    <row r="50" spans="1:21" x14ac:dyDescent="0.3">
      <c r="A50" s="3">
        <v>49</v>
      </c>
      <c r="B50">
        <f>'CBSE-registration-data'!A50:A132</f>
        <v>21125828</v>
      </c>
      <c r="C50" t="str">
        <f>VLOOKUP(B50,'CBSE-registration-data'!A50:T132,8,FALSE)</f>
        <v>RIYA PANWAR</v>
      </c>
      <c r="D50" t="str">
        <f>VLOOKUP(B50,'CBSE-registration-data'!A50:T132,10,FALSE)</f>
        <v>ASHOK KUMAR</v>
      </c>
      <c r="E50" t="str">
        <f>VLOOKUP(B50,'CBSE-registration-data'!A50:T132,9,FALSE)</f>
        <v>BABITA DEVI</v>
      </c>
      <c r="F50" t="str">
        <f>VLOOKUP(B50,'CBSE-registration-data'!A50:T132,11,FALSE)</f>
        <v>FEMALE</v>
      </c>
      <c r="G50" t="str">
        <f>VLOOKUP(B50,'CBSE-registration-data'!A50:T132,12,FALSE)</f>
        <v>OBC</v>
      </c>
      <c r="H50" t="str">
        <f>INDEX('stream-opted'!A50:F132,MATCH('final-sheet'!B50,'stream-opted'!F50:F132,0),2)</f>
        <v>RURAL</v>
      </c>
      <c r="I50" s="46">
        <f>VLOOKUP(B50,'CBSE-registration-data'!A50:T132,7,FALSE)</f>
        <v>39635</v>
      </c>
      <c r="J50" s="46">
        <f>VLOOKUP(B50,'CBSE-registration-data'!A50:T132,19,FALSE)</f>
        <v>43330</v>
      </c>
      <c r="K50">
        <f>VLOOKUP(B50,analysis!B52:O134,4,FALSE)</f>
        <v>73</v>
      </c>
      <c r="L50">
        <f>VLOOKUP(B50,analysis!B52:O134,5,FALSE)</f>
        <v>84</v>
      </c>
      <c r="M50">
        <f>VLOOKUP(B50,analysis!B52:O134,6,FALSE)</f>
        <v>94</v>
      </c>
      <c r="N50">
        <f>VLOOKUP(B50,analysis!B52:O134,7,FALSE)</f>
        <v>77</v>
      </c>
      <c r="O50">
        <f>VLOOKUP(B50,analysis!B52:O134,8,FALSE)</f>
        <v>89</v>
      </c>
      <c r="P50">
        <f>VLOOKUP(B50,analysis!B52:O134,9,FALSE)</f>
        <v>65</v>
      </c>
      <c r="Q50" s="47">
        <f>VLOOKUP(B50,analysis!B52:O134,12,FALSE)</f>
        <v>80.333333333333329</v>
      </c>
      <c r="R50" t="str">
        <f>VLOOKUP(B50,analysis!B52:O134,13,FALSE)</f>
        <v>PASS</v>
      </c>
      <c r="S50">
        <f>VLOOKUP(B50,analysis!B52:O134,14,FALSE)</f>
        <v>34</v>
      </c>
      <c r="T50" t="str">
        <f>INDEX('stream-opted'!A50:F132,MATCH('final-sheet'!B50,'stream-opted'!F50:F132,0),5)</f>
        <v>PCB</v>
      </c>
      <c r="U50" t="str" cm="1">
        <f t="array" ref="U50">_xlfn.IFS(OR(_result_analysis[[#This Row],[STREAM OPTED]]="NOT ELIGIBLE",_result_analysis[[#This Row],[STREAM OPTED]]="COMPARTMENT"),"DROPPED OUT - ",TRUE,"PROMOTED &amp; RETAINED - ")</f>
        <v xml:space="preserve">PROMOTED &amp; RETAINED - </v>
      </c>
    </row>
    <row r="51" spans="1:21" x14ac:dyDescent="0.3">
      <c r="A51" s="3">
        <v>50</v>
      </c>
      <c r="B51">
        <f>'CBSE-registration-data'!A51:A133</f>
        <v>21125829</v>
      </c>
      <c r="C51" t="str">
        <f>VLOOKUP(B51,'CBSE-registration-data'!A51:T133,8,FALSE)</f>
        <v>SAKSHI KUMARI</v>
      </c>
      <c r="D51" t="str">
        <f>VLOOKUP(B51,'CBSE-registration-data'!A51:T133,10,FALSE)</f>
        <v>SATPAL SINGH</v>
      </c>
      <c r="E51" t="str">
        <f>VLOOKUP(B51,'CBSE-registration-data'!A51:T133,9,FALSE)</f>
        <v>SEEMA DEVI</v>
      </c>
      <c r="F51" t="str">
        <f>VLOOKUP(B51,'CBSE-registration-data'!A51:T133,11,FALSE)</f>
        <v>FEMALE</v>
      </c>
      <c r="G51" t="str">
        <f>VLOOKUP(B51,'CBSE-registration-data'!A51:T133,12,FALSE)</f>
        <v>SC</v>
      </c>
      <c r="H51" t="str">
        <f>INDEX('stream-opted'!A51:F133,MATCH('final-sheet'!B51,'stream-opted'!F51:F133,0),2)</f>
        <v>RURAL</v>
      </c>
      <c r="I51" s="46">
        <f>VLOOKUP(B51,'CBSE-registration-data'!A51:T133,7,FALSE)</f>
        <v>39288</v>
      </c>
      <c r="J51" s="46">
        <f>VLOOKUP(B51,'CBSE-registration-data'!A51:T133,19,FALSE)</f>
        <v>43330</v>
      </c>
      <c r="K51">
        <f>VLOOKUP(B51,analysis!B53:O135,4,FALSE)</f>
        <v>45</v>
      </c>
      <c r="L51">
        <f>VLOOKUP(B51,analysis!B53:O135,5,FALSE)</f>
        <v>88</v>
      </c>
      <c r="M51">
        <f>VLOOKUP(B51,analysis!B53:O135,6,FALSE)</f>
        <v>60</v>
      </c>
      <c r="N51">
        <f>VLOOKUP(B51,analysis!B53:O135,7,FALSE)</f>
        <v>45</v>
      </c>
      <c r="O51">
        <f>VLOOKUP(B51,analysis!B53:O135,8,FALSE)</f>
        <v>72</v>
      </c>
      <c r="P51">
        <f>VLOOKUP(B51,analysis!B53:O135,9,FALSE)</f>
        <v>59</v>
      </c>
      <c r="Q51" s="47">
        <f>VLOOKUP(B51,analysis!B53:O135,12,FALSE)</f>
        <v>61.5</v>
      </c>
      <c r="R51" t="str">
        <f>VLOOKUP(B51,analysis!B53:O135,13,FALSE)</f>
        <v>PASS</v>
      </c>
      <c r="S51">
        <f>VLOOKUP(B51,analysis!B53:O135,14,FALSE)</f>
        <v>71</v>
      </c>
      <c r="T51" t="str">
        <f>INDEX('stream-opted'!A51:F133,MATCH('final-sheet'!B51,'stream-opted'!F51:F133,0),5)</f>
        <v>COMMERCE</v>
      </c>
      <c r="U51" t="str" cm="1">
        <f t="array" ref="U51">_xlfn.IFS(OR(_result_analysis[[#This Row],[STREAM OPTED]]="NOT ELIGIBLE",_result_analysis[[#This Row],[STREAM OPTED]]="COMPARTMENT"),"DROPPED OUT - ",TRUE,"PROMOTED &amp; RETAINED - ")</f>
        <v xml:space="preserve">PROMOTED &amp; RETAINED - </v>
      </c>
    </row>
    <row r="52" spans="1:21" x14ac:dyDescent="0.3">
      <c r="A52" s="3">
        <v>51</v>
      </c>
      <c r="B52">
        <f>'CBSE-registration-data'!A52:A134</f>
        <v>21125830</v>
      </c>
      <c r="C52" t="str">
        <f>VLOOKUP(B52,'CBSE-registration-data'!A52:T134,8,FALSE)</f>
        <v>SAPNA GOLA</v>
      </c>
      <c r="D52" t="str">
        <f>VLOOKUP(B52,'CBSE-registration-data'!A52:T134,10,FALSE)</f>
        <v>ANIL GOLA</v>
      </c>
      <c r="E52" t="str">
        <f>VLOOKUP(B52,'CBSE-registration-data'!A52:T134,9,FALSE)</f>
        <v>MANGLESH DEVI</v>
      </c>
      <c r="F52" t="str">
        <f>VLOOKUP(B52,'CBSE-registration-data'!A52:T134,11,FALSE)</f>
        <v>FEMALE</v>
      </c>
      <c r="G52" t="str">
        <f>VLOOKUP(B52,'CBSE-registration-data'!A52:T134,12,FALSE)</f>
        <v>OBC</v>
      </c>
      <c r="H52" t="str">
        <f>INDEX('stream-opted'!A52:F134,MATCH('final-sheet'!B52,'stream-opted'!F52:F134,0),2)</f>
        <v>RURAL</v>
      </c>
      <c r="I52" s="46">
        <f>VLOOKUP(B52,'CBSE-registration-data'!A52:T134,7,FALSE)</f>
        <v>39700</v>
      </c>
      <c r="J52" s="46">
        <f>VLOOKUP(B52,'CBSE-registration-data'!A52:T134,19,FALSE)</f>
        <v>43330</v>
      </c>
      <c r="K52">
        <f>VLOOKUP(B52,analysis!B54:O136,4,FALSE)</f>
        <v>65</v>
      </c>
      <c r="L52">
        <f>VLOOKUP(B52,analysis!B54:O136,5,FALSE)</f>
        <v>91</v>
      </c>
      <c r="M52">
        <f>VLOOKUP(B52,analysis!B54:O136,6,FALSE)</f>
        <v>74</v>
      </c>
      <c r="N52">
        <f>VLOOKUP(B52,analysis!B54:O136,7,FALSE)</f>
        <v>82</v>
      </c>
      <c r="O52">
        <f>VLOOKUP(B52,analysis!B54:O136,8,FALSE)</f>
        <v>86</v>
      </c>
      <c r="P52">
        <f>VLOOKUP(B52,analysis!B54:O136,9,FALSE)</f>
        <v>71</v>
      </c>
      <c r="Q52" s="47">
        <f>VLOOKUP(B52,analysis!B54:O136,12,FALSE)</f>
        <v>78.166666666666657</v>
      </c>
      <c r="R52" t="str">
        <f>VLOOKUP(B52,analysis!B54:O136,13,FALSE)</f>
        <v>PASS</v>
      </c>
      <c r="S52">
        <f>VLOOKUP(B52,analysis!B54:O136,14,FALSE)</f>
        <v>40</v>
      </c>
      <c r="T52" t="str">
        <f>INDEX('stream-opted'!A52:F134,MATCH('final-sheet'!B52,'stream-opted'!F52:F134,0),5)</f>
        <v>PCM + HINDI</v>
      </c>
      <c r="U52" t="str" cm="1">
        <f t="array" ref="U52">_xlfn.IFS(OR(_result_analysis[[#This Row],[STREAM OPTED]]="NOT ELIGIBLE",_result_analysis[[#This Row],[STREAM OPTED]]="COMPARTMENT"),"DROPPED OUT - ",TRUE,"PROMOTED &amp; RETAINED - ")</f>
        <v xml:space="preserve">PROMOTED &amp; RETAINED - </v>
      </c>
    </row>
    <row r="53" spans="1:21" x14ac:dyDescent="0.3">
      <c r="A53" s="3">
        <v>52</v>
      </c>
      <c r="B53">
        <f>'CBSE-registration-data'!A53:A135</f>
        <v>21125831</v>
      </c>
      <c r="C53" t="str">
        <f>VLOOKUP(B53,'CBSE-registration-data'!A53:T135,8,FALSE)</f>
        <v>SHAGUN</v>
      </c>
      <c r="D53" t="str">
        <f>VLOOKUP(B53,'CBSE-registration-data'!A53:T135,10,FALSE)</f>
        <v>SANJEEV</v>
      </c>
      <c r="E53" t="str">
        <f>VLOOKUP(B53,'CBSE-registration-data'!A53:T135,9,FALSE)</f>
        <v>NEETU</v>
      </c>
      <c r="F53" t="str">
        <f>VLOOKUP(B53,'CBSE-registration-data'!A53:T135,11,FALSE)</f>
        <v>FEMALE</v>
      </c>
      <c r="G53" t="str">
        <f>VLOOKUP(B53,'CBSE-registration-data'!A53:T135,12,FALSE)</f>
        <v>GEN</v>
      </c>
      <c r="H53" t="str">
        <f>INDEX('stream-opted'!A53:F135,MATCH('final-sheet'!B53,'stream-opted'!F53:F135,0),2)</f>
        <v>RURAL</v>
      </c>
      <c r="I53" s="46">
        <f>VLOOKUP(B53,'CBSE-registration-data'!A53:T135,7,FALSE)</f>
        <v>39611</v>
      </c>
      <c r="J53" s="46">
        <f>VLOOKUP(B53,'CBSE-registration-data'!A53:T135,19,FALSE)</f>
        <v>43330</v>
      </c>
      <c r="K53">
        <f>VLOOKUP(B53,analysis!B55:O137,4,FALSE)</f>
        <v>63</v>
      </c>
      <c r="L53">
        <f>VLOOKUP(B53,analysis!B55:O137,5,FALSE)</f>
        <v>90</v>
      </c>
      <c r="M53">
        <f>VLOOKUP(B53,analysis!B55:O137,6,FALSE)</f>
        <v>59</v>
      </c>
      <c r="N53">
        <f>VLOOKUP(B53,analysis!B55:O137,7,FALSE)</f>
        <v>57</v>
      </c>
      <c r="O53">
        <f>VLOOKUP(B53,analysis!B55:O137,8,FALSE)</f>
        <v>79</v>
      </c>
      <c r="P53">
        <f>VLOOKUP(B53,analysis!B55:O137,9,FALSE)</f>
        <v>67</v>
      </c>
      <c r="Q53" s="47">
        <f>VLOOKUP(B53,analysis!B55:O137,12,FALSE)</f>
        <v>69.166666666666671</v>
      </c>
      <c r="R53" t="str">
        <f>VLOOKUP(B53,analysis!B55:O137,13,FALSE)</f>
        <v>PASS</v>
      </c>
      <c r="S53">
        <f>VLOOKUP(B53,analysis!B55:O137,14,FALSE)</f>
        <v>54</v>
      </c>
      <c r="T53" t="str">
        <f>INDEX('stream-opted'!A53:F135,MATCH('final-sheet'!B53,'stream-opted'!F53:F135,0),5)</f>
        <v>COMMERCE</v>
      </c>
      <c r="U53" t="str" cm="1">
        <f t="array" ref="U53">_xlfn.IFS(OR(_result_analysis[[#This Row],[STREAM OPTED]]="NOT ELIGIBLE",_result_analysis[[#This Row],[STREAM OPTED]]="COMPARTMENT"),"DROPPED OUT - ",TRUE,"PROMOTED &amp; RETAINED - ")</f>
        <v xml:space="preserve">PROMOTED &amp; RETAINED - </v>
      </c>
    </row>
    <row r="54" spans="1:21" x14ac:dyDescent="0.3">
      <c r="A54" s="3">
        <v>53</v>
      </c>
      <c r="B54">
        <f>'CBSE-registration-data'!A54:A136</f>
        <v>21125832</v>
      </c>
      <c r="C54" t="str">
        <f>VLOOKUP(B54,'CBSE-registration-data'!A54:T136,8,FALSE)</f>
        <v>SIYA</v>
      </c>
      <c r="D54" t="str">
        <f>VLOOKUP(B54,'CBSE-registration-data'!A54:T136,10,FALSE)</f>
        <v>ASHOK KUMAR</v>
      </c>
      <c r="E54" t="str">
        <f>VLOOKUP(B54,'CBSE-registration-data'!A54:T136,9,FALSE)</f>
        <v>RAJESH</v>
      </c>
      <c r="F54" t="str">
        <f>VLOOKUP(B54,'CBSE-registration-data'!A54:T136,11,FALSE)</f>
        <v>FEMALE</v>
      </c>
      <c r="G54" t="str">
        <f>VLOOKUP(B54,'CBSE-registration-data'!A54:T136,12,FALSE)</f>
        <v>SC</v>
      </c>
      <c r="H54" t="str">
        <f>INDEX('stream-opted'!A54:F136,MATCH('final-sheet'!B54,'stream-opted'!F54:F136,0),2)</f>
        <v>RURAL</v>
      </c>
      <c r="I54" s="46">
        <f>VLOOKUP(B54,'CBSE-registration-data'!A54:T136,7,FALSE)</f>
        <v>38874</v>
      </c>
      <c r="J54" s="46">
        <f>VLOOKUP(B54,'CBSE-registration-data'!A54:T136,19,FALSE)</f>
        <v>43330</v>
      </c>
      <c r="K54">
        <f>VLOOKUP(B54,analysis!B56:O138,4,FALSE)</f>
        <v>56</v>
      </c>
      <c r="L54">
        <f>VLOOKUP(B54,analysis!B56:O138,5,FALSE)</f>
        <v>71</v>
      </c>
      <c r="M54">
        <f>VLOOKUP(B54,analysis!B56:O138,6,FALSE)</f>
        <v>34</v>
      </c>
      <c r="N54">
        <f>VLOOKUP(B54,analysis!B56:O138,7,FALSE)</f>
        <v>37</v>
      </c>
      <c r="O54">
        <f>VLOOKUP(B54,analysis!B56:O138,8,FALSE)</f>
        <v>62</v>
      </c>
      <c r="P54">
        <f>VLOOKUP(B54,analysis!B56:O138,9,FALSE)</f>
        <v>65</v>
      </c>
      <c r="Q54" s="47">
        <f>VLOOKUP(B54,analysis!B56:O138,12,FALSE)</f>
        <v>54.166666666666664</v>
      </c>
      <c r="R54" t="str">
        <f>VLOOKUP(B54,analysis!B56:O138,13,FALSE)</f>
        <v>PASS</v>
      </c>
      <c r="S54">
        <f>VLOOKUP(B54,analysis!B56:O138,14,FALSE)</f>
        <v>78</v>
      </c>
      <c r="T54" t="str">
        <f>INDEX('stream-opted'!A54:F136,MATCH('final-sheet'!B54,'stream-opted'!F54:F136,0),5)</f>
        <v>NOT ELIGIBLE</v>
      </c>
      <c r="U54" t="str" cm="1">
        <f t="array" ref="U54">_xlfn.IFS(OR(_result_analysis[[#This Row],[STREAM OPTED]]="NOT ELIGIBLE",_result_analysis[[#This Row],[STREAM OPTED]]="COMPARTMENT"),"DROPPED OUT - ",TRUE,"PROMOTED &amp; RETAINED - ")</f>
        <v xml:space="preserve">DROPPED OUT - </v>
      </c>
    </row>
    <row r="55" spans="1:21" x14ac:dyDescent="0.3">
      <c r="A55" s="3">
        <v>54</v>
      </c>
      <c r="B55">
        <f>'CBSE-registration-data'!A55:A137</f>
        <v>21125833</v>
      </c>
      <c r="C55" t="str">
        <f>VLOOKUP(B55,'CBSE-registration-data'!A55:T137,8,FALSE)</f>
        <v>TANVI PANWAR</v>
      </c>
      <c r="D55" t="str">
        <f>VLOOKUP(B55,'CBSE-registration-data'!A55:T137,10,FALSE)</f>
        <v>SANJEEV PANWAR</v>
      </c>
      <c r="E55" t="str">
        <f>VLOOKUP(B55,'CBSE-registration-data'!A55:T137,9,FALSE)</f>
        <v>RUPA PANWAR</v>
      </c>
      <c r="F55" t="str">
        <f>VLOOKUP(B55,'CBSE-registration-data'!A55:T137,11,FALSE)</f>
        <v>FEMALE</v>
      </c>
      <c r="G55" t="str">
        <f>VLOOKUP(B55,'CBSE-registration-data'!A55:T137,12,FALSE)</f>
        <v>OBC</v>
      </c>
      <c r="H55" t="str">
        <f>INDEX('stream-opted'!A55:F137,MATCH('final-sheet'!B55,'stream-opted'!F55:F137,0),2)</f>
        <v>RURAL</v>
      </c>
      <c r="I55" s="46">
        <f>VLOOKUP(B55,'CBSE-registration-data'!A55:T137,7,FALSE)</f>
        <v>38864</v>
      </c>
      <c r="J55" s="46">
        <f>VLOOKUP(B55,'CBSE-registration-data'!A55:T137,19,FALSE)</f>
        <v>43330</v>
      </c>
      <c r="K55">
        <f>VLOOKUP(B55,analysis!B57:O139,4,FALSE)</f>
        <v>69</v>
      </c>
      <c r="L55">
        <f>VLOOKUP(B55,analysis!B57:O139,5,FALSE)</f>
        <v>94</v>
      </c>
      <c r="M55">
        <f>VLOOKUP(B55,analysis!B57:O139,6,FALSE)</f>
        <v>36</v>
      </c>
      <c r="N55">
        <f>VLOOKUP(B55,analysis!B57:O139,7,FALSE)</f>
        <v>54</v>
      </c>
      <c r="O55">
        <f>VLOOKUP(B55,analysis!B57:O139,8,FALSE)</f>
        <v>67</v>
      </c>
      <c r="P55">
        <f>VLOOKUP(B55,analysis!B57:O139,9,FALSE)</f>
        <v>59</v>
      </c>
      <c r="Q55" s="47">
        <f>VLOOKUP(B55,analysis!B57:O139,12,FALSE)</f>
        <v>63.166666666666671</v>
      </c>
      <c r="R55" t="str">
        <f>VLOOKUP(B55,analysis!B57:O139,13,FALSE)</f>
        <v>PASS</v>
      </c>
      <c r="S55">
        <f>VLOOKUP(B55,analysis!B57:O139,14,FALSE)</f>
        <v>68</v>
      </c>
      <c r="T55" t="str">
        <f>INDEX('stream-opted'!A55:F137,MATCH('final-sheet'!B55,'stream-opted'!F55:F137,0),5)</f>
        <v>NOT ELIGIBLE</v>
      </c>
      <c r="U55" t="str" cm="1">
        <f t="array" ref="U55">_xlfn.IFS(OR(_result_analysis[[#This Row],[STREAM OPTED]]="NOT ELIGIBLE",_result_analysis[[#This Row],[STREAM OPTED]]="COMPARTMENT"),"DROPPED OUT - ",TRUE,"PROMOTED &amp; RETAINED - ")</f>
        <v xml:space="preserve">DROPPED OUT - </v>
      </c>
    </row>
    <row r="56" spans="1:21" x14ac:dyDescent="0.3">
      <c r="A56" s="3">
        <v>55</v>
      </c>
      <c r="B56">
        <f>'CBSE-registration-data'!A56:A138</f>
        <v>21125834</v>
      </c>
      <c r="C56" t="str">
        <f>VLOOKUP(B56,'CBSE-registration-data'!A56:T138,8,FALSE)</f>
        <v>VANI CHANGVAL</v>
      </c>
      <c r="D56" t="str">
        <f>VLOOKUP(B56,'CBSE-registration-data'!A56:T138,10,FALSE)</f>
        <v>SUMIT KUMAR</v>
      </c>
      <c r="E56" t="str">
        <f>VLOOKUP(B56,'CBSE-registration-data'!A56:T138,9,FALSE)</f>
        <v>SUMAN DEVI</v>
      </c>
      <c r="F56" t="str">
        <f>VLOOKUP(B56,'CBSE-registration-data'!A56:T138,11,FALSE)</f>
        <v>FEMALE</v>
      </c>
      <c r="G56" t="str">
        <f>VLOOKUP(B56,'CBSE-registration-data'!A56:T138,12,FALSE)</f>
        <v>OBC</v>
      </c>
      <c r="H56" t="str">
        <f>INDEX('stream-opted'!A56:F138,MATCH('final-sheet'!B56,'stream-opted'!F56:F138,0),2)</f>
        <v>RURAL</v>
      </c>
      <c r="I56" s="46">
        <f>VLOOKUP(B56,'CBSE-registration-data'!A56:T138,7,FALSE)</f>
        <v>39385</v>
      </c>
      <c r="J56" s="46">
        <f>VLOOKUP(B56,'CBSE-registration-data'!A56:T138,19,FALSE)</f>
        <v>43330</v>
      </c>
      <c r="K56">
        <f>VLOOKUP(B56,analysis!B58:O140,4,FALSE)</f>
        <v>68</v>
      </c>
      <c r="L56">
        <f>VLOOKUP(B56,analysis!B58:O140,5,FALSE)</f>
        <v>94</v>
      </c>
      <c r="M56">
        <f>VLOOKUP(B56,analysis!B58:O140,6,FALSE)</f>
        <v>50</v>
      </c>
      <c r="N56">
        <f>VLOOKUP(B56,analysis!B58:O140,7,FALSE)</f>
        <v>54</v>
      </c>
      <c r="O56">
        <f>VLOOKUP(B56,analysis!B58:O140,8,FALSE)</f>
        <v>77</v>
      </c>
      <c r="P56">
        <f>VLOOKUP(B56,analysis!B58:O140,9,FALSE)</f>
        <v>61</v>
      </c>
      <c r="Q56" s="47">
        <f>VLOOKUP(B56,analysis!B58:O140,12,FALSE)</f>
        <v>67.333333333333329</v>
      </c>
      <c r="R56" t="str">
        <f>VLOOKUP(B56,analysis!B58:O140,13,FALSE)</f>
        <v>PASS</v>
      </c>
      <c r="S56">
        <f>VLOOKUP(B56,analysis!B58:O140,14,FALSE)</f>
        <v>59</v>
      </c>
      <c r="T56" t="str">
        <f>INDEX('stream-opted'!A56:F138,MATCH('final-sheet'!B56,'stream-opted'!F56:F138,0),5)</f>
        <v>COMMERCE</v>
      </c>
      <c r="U56" t="str" cm="1">
        <f t="array" ref="U56">_xlfn.IFS(OR(_result_analysis[[#This Row],[STREAM OPTED]]="NOT ELIGIBLE",_result_analysis[[#This Row],[STREAM OPTED]]="COMPARTMENT"),"DROPPED OUT - ",TRUE,"PROMOTED &amp; RETAINED - ")</f>
        <v xml:space="preserve">PROMOTED &amp; RETAINED - </v>
      </c>
    </row>
    <row r="57" spans="1:21" x14ac:dyDescent="0.3">
      <c r="A57" s="3">
        <v>56</v>
      </c>
      <c r="B57">
        <f>'CBSE-registration-data'!A57:A139</f>
        <v>21125835</v>
      </c>
      <c r="C57" t="str">
        <f>VLOOKUP(B57,'CBSE-registration-data'!A57:T139,8,FALSE)</f>
        <v>AARAV JAYANT</v>
      </c>
      <c r="D57" t="str">
        <f>VLOOKUP(B57,'CBSE-registration-data'!A57:T139,10,FALSE)</f>
        <v>AMIT</v>
      </c>
      <c r="E57" t="str">
        <f>VLOOKUP(B57,'CBSE-registration-data'!A57:T139,9,FALSE)</f>
        <v>REENA</v>
      </c>
      <c r="F57" t="str">
        <f>VLOOKUP(B57,'CBSE-registration-data'!A57:T139,11,FALSE)</f>
        <v>MALE</v>
      </c>
      <c r="G57" t="str">
        <f>VLOOKUP(B57,'CBSE-registration-data'!A57:T139,12,FALSE)</f>
        <v>SC</v>
      </c>
      <c r="H57" t="str">
        <f>INDEX('stream-opted'!A57:F139,MATCH('final-sheet'!B57,'stream-opted'!F57:F139,0),2)</f>
        <v>RURAL</v>
      </c>
      <c r="I57" s="46">
        <f>VLOOKUP(B57,'CBSE-registration-data'!A57:T139,7,FALSE)</f>
        <v>38536</v>
      </c>
      <c r="J57" s="46">
        <f>VLOOKUP(B57,'CBSE-registration-data'!A57:T139,19,FALSE)</f>
        <v>43330</v>
      </c>
      <c r="K57">
        <f>VLOOKUP(B57,analysis!B59:O141,4,FALSE)</f>
        <v>65</v>
      </c>
      <c r="L57">
        <f>VLOOKUP(B57,analysis!B59:O141,5,FALSE)</f>
        <v>87</v>
      </c>
      <c r="M57">
        <f>VLOOKUP(B57,analysis!B59:O141,6,FALSE)</f>
        <v>68</v>
      </c>
      <c r="N57">
        <f>VLOOKUP(B57,analysis!B59:O141,7,FALSE)</f>
        <v>59</v>
      </c>
      <c r="O57">
        <f>VLOOKUP(B57,analysis!B59:O141,8,FALSE)</f>
        <v>64</v>
      </c>
      <c r="P57">
        <f>VLOOKUP(B57,analysis!B59:O141,9,FALSE)</f>
        <v>65</v>
      </c>
      <c r="Q57" s="47">
        <f>VLOOKUP(B57,analysis!B59:O141,12,FALSE)</f>
        <v>68</v>
      </c>
      <c r="R57" t="str">
        <f>VLOOKUP(B57,analysis!B59:O141,13,FALSE)</f>
        <v>PASS</v>
      </c>
      <c r="S57">
        <f>VLOOKUP(B57,analysis!B59:O141,14,FALSE)</f>
        <v>56</v>
      </c>
      <c r="T57" t="str">
        <f>INDEX('stream-opted'!A57:F139,MATCH('final-sheet'!B57,'stream-opted'!F57:F139,0),5)</f>
        <v>COMMERCE</v>
      </c>
      <c r="U57" t="str" cm="1">
        <f t="array" ref="U57">_xlfn.IFS(OR(_result_analysis[[#This Row],[STREAM OPTED]]="NOT ELIGIBLE",_result_analysis[[#This Row],[STREAM OPTED]]="COMPARTMENT"),"DROPPED OUT - ",TRUE,"PROMOTED &amp; RETAINED - ")</f>
        <v xml:space="preserve">PROMOTED &amp; RETAINED - </v>
      </c>
    </row>
    <row r="58" spans="1:21" x14ac:dyDescent="0.3">
      <c r="A58" s="3">
        <v>57</v>
      </c>
      <c r="B58">
        <f>'CBSE-registration-data'!A58:A140</f>
        <v>21125836</v>
      </c>
      <c r="C58" t="str">
        <f>VLOOKUP(B58,'CBSE-registration-data'!A58:T140,8,FALSE)</f>
        <v>ADARSH KUMAR</v>
      </c>
      <c r="D58" t="str">
        <f>VLOOKUP(B58,'CBSE-registration-data'!A58:T140,10,FALSE)</f>
        <v>GOPAL</v>
      </c>
      <c r="E58" t="str">
        <f>VLOOKUP(B58,'CBSE-registration-data'!A58:T140,9,FALSE)</f>
        <v>BABLI</v>
      </c>
      <c r="F58" t="str">
        <f>VLOOKUP(B58,'CBSE-registration-data'!A58:T140,11,FALSE)</f>
        <v>MALE</v>
      </c>
      <c r="G58" t="str">
        <f>VLOOKUP(B58,'CBSE-registration-data'!A58:T140,12,FALSE)</f>
        <v>SC</v>
      </c>
      <c r="H58" t="str">
        <f>INDEX('stream-opted'!A58:F140,MATCH('final-sheet'!B58,'stream-opted'!F58:F140,0),2)</f>
        <v>RURAL</v>
      </c>
      <c r="I58" s="46">
        <f>VLOOKUP(B58,'CBSE-registration-data'!A58:T140,7,FALSE)</f>
        <v>38904</v>
      </c>
      <c r="J58" s="46">
        <f>VLOOKUP(B58,'CBSE-registration-data'!A58:T140,19,FALSE)</f>
        <v>43330</v>
      </c>
      <c r="K58">
        <f>VLOOKUP(B58,analysis!B60:O142,4,FALSE)</f>
        <v>53</v>
      </c>
      <c r="L58">
        <f>VLOOKUP(B58,analysis!B60:O142,5,FALSE)</f>
        <v>78</v>
      </c>
      <c r="M58">
        <f>VLOOKUP(B58,analysis!B60:O142,6,FALSE)</f>
        <v>50</v>
      </c>
      <c r="N58">
        <f>VLOOKUP(B58,analysis!B60:O142,7,FALSE)</f>
        <v>46</v>
      </c>
      <c r="O58">
        <f>VLOOKUP(B58,analysis!B60:O142,8,FALSE)</f>
        <v>78</v>
      </c>
      <c r="P58">
        <f>VLOOKUP(B58,analysis!B60:O142,9,FALSE)</f>
        <v>60</v>
      </c>
      <c r="Q58" s="47">
        <f>VLOOKUP(B58,analysis!B60:O142,12,FALSE)</f>
        <v>60.833333333333329</v>
      </c>
      <c r="R58" t="str">
        <f>VLOOKUP(B58,analysis!B60:O142,13,FALSE)</f>
        <v>PASS</v>
      </c>
      <c r="S58">
        <f>VLOOKUP(B58,analysis!B60:O142,14,FALSE)</f>
        <v>72</v>
      </c>
      <c r="T58" t="str">
        <f>INDEX('stream-opted'!A58:F140,MATCH('final-sheet'!B58,'stream-opted'!F58:F140,0),5)</f>
        <v>COMMERCE</v>
      </c>
      <c r="U58" t="str" cm="1">
        <f t="array" ref="U58">_xlfn.IFS(OR(_result_analysis[[#This Row],[STREAM OPTED]]="NOT ELIGIBLE",_result_analysis[[#This Row],[STREAM OPTED]]="COMPARTMENT"),"DROPPED OUT - ",TRUE,"PROMOTED &amp; RETAINED - ")</f>
        <v xml:space="preserve">PROMOTED &amp; RETAINED - </v>
      </c>
    </row>
    <row r="59" spans="1:21" x14ac:dyDescent="0.3">
      <c r="A59" s="3">
        <v>58</v>
      </c>
      <c r="B59">
        <f>'CBSE-registration-data'!A59:A141</f>
        <v>21125837</v>
      </c>
      <c r="C59" t="str">
        <f>VLOOKUP(B59,'CBSE-registration-data'!A59:T141,8,FALSE)</f>
        <v>ANSH KAUSHIK</v>
      </c>
      <c r="D59" t="str">
        <f>VLOOKUP(B59,'CBSE-registration-data'!A59:T141,10,FALSE)</f>
        <v>MANOJ KUMAR</v>
      </c>
      <c r="E59" t="str">
        <f>VLOOKUP(B59,'CBSE-registration-data'!A59:T141,9,FALSE)</f>
        <v>SARETA DEVI</v>
      </c>
      <c r="F59" t="str">
        <f>VLOOKUP(B59,'CBSE-registration-data'!A59:T141,11,FALSE)</f>
        <v>MALE</v>
      </c>
      <c r="G59" t="str">
        <f>VLOOKUP(B59,'CBSE-registration-data'!A59:T141,12,FALSE)</f>
        <v>GEN</v>
      </c>
      <c r="H59" t="str">
        <f>INDEX('stream-opted'!A59:F141,MATCH('final-sheet'!B59,'stream-opted'!F59:F141,0),2)</f>
        <v>RURAL</v>
      </c>
      <c r="I59" s="46">
        <f>VLOOKUP(B59,'CBSE-registration-data'!A59:T141,7,FALSE)</f>
        <v>39723</v>
      </c>
      <c r="J59" s="46">
        <f>VLOOKUP(B59,'CBSE-registration-data'!A59:T141,19,FALSE)</f>
        <v>43330</v>
      </c>
      <c r="K59">
        <f>VLOOKUP(B59,analysis!B61:O143,4,FALSE)</f>
        <v>63</v>
      </c>
      <c r="L59">
        <f>VLOOKUP(B59,analysis!B61:O143,5,FALSE)</f>
        <v>91</v>
      </c>
      <c r="M59">
        <f>VLOOKUP(B59,analysis!B61:O143,6,FALSE)</f>
        <v>87</v>
      </c>
      <c r="N59">
        <f>VLOOKUP(B59,analysis!B61:O143,7,FALSE)</f>
        <v>69</v>
      </c>
      <c r="O59">
        <f>VLOOKUP(B59,analysis!B61:O143,8,FALSE)</f>
        <v>92</v>
      </c>
      <c r="P59">
        <f>VLOOKUP(B59,analysis!B61:O143,9,FALSE)</f>
        <v>85</v>
      </c>
      <c r="Q59" s="47">
        <f>VLOOKUP(B59,analysis!B61:O143,12,FALSE)</f>
        <v>81.166666666666671</v>
      </c>
      <c r="R59" t="str">
        <f>VLOOKUP(B59,analysis!B61:O143,13,FALSE)</f>
        <v>PASS</v>
      </c>
      <c r="S59">
        <f>VLOOKUP(B59,analysis!B61:O143,14,FALSE)</f>
        <v>31</v>
      </c>
      <c r="T59" t="str">
        <f>INDEX('stream-opted'!A59:F141,MATCH('final-sheet'!B59,'stream-opted'!F59:F141,0),5)</f>
        <v>PCB</v>
      </c>
      <c r="U59" t="str" cm="1">
        <f t="array" ref="U59">_xlfn.IFS(OR(_result_analysis[[#This Row],[STREAM OPTED]]="NOT ELIGIBLE",_result_analysis[[#This Row],[STREAM OPTED]]="COMPARTMENT"),"DROPPED OUT - ",TRUE,"PROMOTED &amp; RETAINED - ")</f>
        <v xml:space="preserve">PROMOTED &amp; RETAINED - </v>
      </c>
    </row>
    <row r="60" spans="1:21" x14ac:dyDescent="0.3">
      <c r="A60" s="3">
        <v>59</v>
      </c>
      <c r="B60">
        <f>'CBSE-registration-data'!A60:A142</f>
        <v>21125838</v>
      </c>
      <c r="C60" t="str">
        <f>VLOOKUP(B60,'CBSE-registration-data'!A60:T142,8,FALSE)</f>
        <v>ASHU</v>
      </c>
      <c r="D60" t="str">
        <f>VLOOKUP(B60,'CBSE-registration-data'!A60:T142,10,FALSE)</f>
        <v>KARAMVEER SINGH</v>
      </c>
      <c r="E60" t="str">
        <f>VLOOKUP(B60,'CBSE-registration-data'!A60:T142,9,FALSE)</f>
        <v>LALITA</v>
      </c>
      <c r="F60" t="str">
        <f>VLOOKUP(B60,'CBSE-registration-data'!A60:T142,11,FALSE)</f>
        <v>MALE</v>
      </c>
      <c r="G60" t="str">
        <f>VLOOKUP(B60,'CBSE-registration-data'!A60:T142,12,FALSE)</f>
        <v>OBC</v>
      </c>
      <c r="H60" t="str">
        <f>INDEX('stream-opted'!A60:F142,MATCH('final-sheet'!B60,'stream-opted'!F60:F142,0),2)</f>
        <v>RURAL</v>
      </c>
      <c r="I60" s="46">
        <f>VLOOKUP(B60,'CBSE-registration-data'!A60:T142,7,FALSE)</f>
        <v>38597</v>
      </c>
      <c r="J60" s="46">
        <f>VLOOKUP(B60,'CBSE-registration-data'!A60:T142,19,FALSE)</f>
        <v>43330</v>
      </c>
      <c r="K60">
        <f>VLOOKUP(B60,analysis!B62:O144,4,FALSE)</f>
        <v>55</v>
      </c>
      <c r="L60">
        <f>VLOOKUP(B60,analysis!B62:O144,5,FALSE)</f>
        <v>72</v>
      </c>
      <c r="M60">
        <f>VLOOKUP(B60,analysis!B62:O144,6,FALSE)</f>
        <v>52</v>
      </c>
      <c r="N60">
        <f>VLOOKUP(B60,analysis!B62:O144,7,FALSE)</f>
        <v>58</v>
      </c>
      <c r="O60">
        <f>VLOOKUP(B60,analysis!B62:O144,8,FALSE)</f>
        <v>78</v>
      </c>
      <c r="P60">
        <f>VLOOKUP(B60,analysis!B62:O144,9,FALSE)</f>
        <v>73</v>
      </c>
      <c r="Q60" s="47">
        <f>VLOOKUP(B60,analysis!B62:O144,12,FALSE)</f>
        <v>64.666666666666657</v>
      </c>
      <c r="R60" t="str">
        <f>VLOOKUP(B60,analysis!B62:O144,13,FALSE)</f>
        <v>PASS</v>
      </c>
      <c r="S60">
        <f>VLOOKUP(B60,analysis!B62:O144,14,FALSE)</f>
        <v>66</v>
      </c>
      <c r="T60" t="str">
        <f>INDEX('stream-opted'!A60:F142,MATCH('final-sheet'!B60,'stream-opted'!F60:F142,0),5)</f>
        <v>COMMERCE</v>
      </c>
      <c r="U60" t="str" cm="1">
        <f t="array" ref="U60">_xlfn.IFS(OR(_result_analysis[[#This Row],[STREAM OPTED]]="NOT ELIGIBLE",_result_analysis[[#This Row],[STREAM OPTED]]="COMPARTMENT"),"DROPPED OUT - ",TRUE,"PROMOTED &amp; RETAINED - ")</f>
        <v xml:space="preserve">PROMOTED &amp; RETAINED - </v>
      </c>
    </row>
    <row r="61" spans="1:21" x14ac:dyDescent="0.3">
      <c r="A61" s="3">
        <v>60</v>
      </c>
      <c r="B61">
        <f>'CBSE-registration-data'!A61:A143</f>
        <v>21125839</v>
      </c>
      <c r="C61" t="str">
        <f>VLOOKUP(B61,'CBSE-registration-data'!A61:T143,8,FALSE)</f>
        <v>ATUL</v>
      </c>
      <c r="D61" t="str">
        <f>VLOOKUP(B61,'CBSE-registration-data'!A61:T143,10,FALSE)</f>
        <v>SATISH KUMAR</v>
      </c>
      <c r="E61" t="str">
        <f>VLOOKUP(B61,'CBSE-registration-data'!A61:T143,9,FALSE)</f>
        <v>RAJESH DEVI</v>
      </c>
      <c r="F61" t="str">
        <f>VLOOKUP(B61,'CBSE-registration-data'!A61:T143,11,FALSE)</f>
        <v>MALE</v>
      </c>
      <c r="G61" t="str">
        <f>VLOOKUP(B61,'CBSE-registration-data'!A61:T143,12,FALSE)</f>
        <v>GEN</v>
      </c>
      <c r="H61" t="str">
        <f>INDEX('stream-opted'!A61:F143,MATCH('final-sheet'!B61,'stream-opted'!F61:F143,0),2)</f>
        <v>RURAL</v>
      </c>
      <c r="I61" s="46">
        <f>VLOOKUP(B61,'CBSE-registration-data'!A61:T143,7,FALSE)</f>
        <v>39695</v>
      </c>
      <c r="J61" s="46">
        <f>VLOOKUP(B61,'CBSE-registration-data'!A61:T143,19,FALSE)</f>
        <v>43330</v>
      </c>
      <c r="K61">
        <f>VLOOKUP(B61,analysis!B63:O145,4,FALSE)</f>
        <v>63</v>
      </c>
      <c r="L61">
        <f>VLOOKUP(B61,analysis!B63:O145,5,FALSE)</f>
        <v>83</v>
      </c>
      <c r="M61">
        <f>VLOOKUP(B61,analysis!B63:O145,6,FALSE)</f>
        <v>77</v>
      </c>
      <c r="N61">
        <f>VLOOKUP(B61,analysis!B63:O145,7,FALSE)</f>
        <v>65</v>
      </c>
      <c r="O61">
        <f>VLOOKUP(B61,analysis!B63:O145,8,FALSE)</f>
        <v>81</v>
      </c>
      <c r="P61">
        <f>VLOOKUP(B61,analysis!B63:O145,9,FALSE)</f>
        <v>77</v>
      </c>
      <c r="Q61" s="47">
        <f>VLOOKUP(B61,analysis!B63:O145,12,FALSE)</f>
        <v>74.333333333333329</v>
      </c>
      <c r="R61" t="str">
        <f>VLOOKUP(B61,analysis!B63:O145,13,FALSE)</f>
        <v>PASS</v>
      </c>
      <c r="S61">
        <f>VLOOKUP(B61,analysis!B63:O145,14,FALSE)</f>
        <v>48</v>
      </c>
      <c r="T61" t="str">
        <f>INDEX('stream-opted'!A61:F143,MATCH('final-sheet'!B61,'stream-opted'!F61:F143,0),5)</f>
        <v>PCM + HINDI</v>
      </c>
      <c r="U61" t="str" cm="1">
        <f t="array" ref="U61">_xlfn.IFS(OR(_result_analysis[[#This Row],[STREAM OPTED]]="NOT ELIGIBLE",_result_analysis[[#This Row],[STREAM OPTED]]="COMPARTMENT"),"DROPPED OUT - ",TRUE,"PROMOTED &amp; RETAINED - ")</f>
        <v xml:space="preserve">PROMOTED &amp; RETAINED - </v>
      </c>
    </row>
    <row r="62" spans="1:21" x14ac:dyDescent="0.3">
      <c r="A62" s="3">
        <v>61</v>
      </c>
      <c r="B62">
        <f>'CBSE-registration-data'!A62:A144</f>
        <v>21125840</v>
      </c>
      <c r="C62" t="str">
        <f>VLOOKUP(B62,'CBSE-registration-data'!A62:T144,8,FALSE)</f>
        <v>DEEPAK KUMAR</v>
      </c>
      <c r="D62" t="str">
        <f>VLOOKUP(B62,'CBSE-registration-data'!A62:T144,10,FALSE)</f>
        <v>VINAY KUMAR</v>
      </c>
      <c r="E62" t="str">
        <f>VLOOKUP(B62,'CBSE-registration-data'!A62:T144,9,FALSE)</f>
        <v>REKHA DEVI</v>
      </c>
      <c r="F62" t="str">
        <f>VLOOKUP(B62,'CBSE-registration-data'!A62:T144,11,FALSE)</f>
        <v>MALE</v>
      </c>
      <c r="G62" t="str">
        <f>VLOOKUP(B62,'CBSE-registration-data'!A62:T144,12,FALSE)</f>
        <v>SC</v>
      </c>
      <c r="H62" t="str">
        <f>INDEX('stream-opted'!A62:F144,MATCH('final-sheet'!B62,'stream-opted'!F62:F144,0),2)</f>
        <v>RURAL</v>
      </c>
      <c r="I62" s="46">
        <f>VLOOKUP(B62,'CBSE-registration-data'!A62:T144,7,FALSE)</f>
        <v>39340</v>
      </c>
      <c r="J62" s="46">
        <f>VLOOKUP(B62,'CBSE-registration-data'!A62:T144,19,FALSE)</f>
        <v>43330</v>
      </c>
      <c r="K62">
        <f>VLOOKUP(B62,analysis!B64:O146,4,FALSE)</f>
        <v>56</v>
      </c>
      <c r="L62">
        <f>VLOOKUP(B62,analysis!B64:O146,5,FALSE)</f>
        <v>81</v>
      </c>
      <c r="M62">
        <f>VLOOKUP(B62,analysis!B64:O146,6,FALSE)</f>
        <v>71</v>
      </c>
      <c r="N62">
        <f>VLOOKUP(B62,analysis!B64:O146,7,FALSE)</f>
        <v>53</v>
      </c>
      <c r="O62">
        <f>VLOOKUP(B62,analysis!B64:O146,8,FALSE)</f>
        <v>75</v>
      </c>
      <c r="P62">
        <f>VLOOKUP(B62,analysis!B64:O146,9,FALSE)</f>
        <v>70</v>
      </c>
      <c r="Q62" s="47">
        <f>VLOOKUP(B62,analysis!B64:O146,12,FALSE)</f>
        <v>67.666666666666657</v>
      </c>
      <c r="R62" t="str">
        <f>VLOOKUP(B62,analysis!B64:O146,13,FALSE)</f>
        <v>PASS</v>
      </c>
      <c r="S62">
        <f>VLOOKUP(B62,analysis!B64:O146,14,FALSE)</f>
        <v>57</v>
      </c>
      <c r="T62" t="str">
        <f>INDEX('stream-opted'!A62:F144,MATCH('final-sheet'!B62,'stream-opted'!F62:F144,0),5)</f>
        <v>COMMERCE</v>
      </c>
      <c r="U62" t="str" cm="1">
        <f t="array" ref="U62">_xlfn.IFS(OR(_result_analysis[[#This Row],[STREAM OPTED]]="NOT ELIGIBLE",_result_analysis[[#This Row],[STREAM OPTED]]="COMPARTMENT"),"DROPPED OUT - ",TRUE,"PROMOTED &amp; RETAINED - ")</f>
        <v xml:space="preserve">PROMOTED &amp; RETAINED - </v>
      </c>
    </row>
    <row r="63" spans="1:21" x14ac:dyDescent="0.3">
      <c r="A63" s="3">
        <v>62</v>
      </c>
      <c r="B63">
        <f>'CBSE-registration-data'!A63:A145</f>
        <v>21125841</v>
      </c>
      <c r="C63" t="str">
        <f>VLOOKUP(B63,'CBSE-registration-data'!A63:T145,8,FALSE)</f>
        <v>DEEPANSHU SAGAR</v>
      </c>
      <c r="D63" t="str">
        <f>VLOOKUP(B63,'CBSE-registration-data'!A63:T145,10,FALSE)</f>
        <v>ISHWAR SINGH</v>
      </c>
      <c r="E63" t="str">
        <f>VLOOKUP(B63,'CBSE-registration-data'!A63:T145,9,FALSE)</f>
        <v>PUSHPA SINGH</v>
      </c>
      <c r="F63" t="str">
        <f>VLOOKUP(B63,'CBSE-registration-data'!A63:T145,11,FALSE)</f>
        <v>MALE</v>
      </c>
      <c r="G63" t="str">
        <f>VLOOKUP(B63,'CBSE-registration-data'!A63:T145,12,FALSE)</f>
        <v>SC</v>
      </c>
      <c r="H63" t="str">
        <f>INDEX('stream-opted'!A63:F145,MATCH('final-sheet'!B63,'stream-opted'!F63:F145,0),2)</f>
        <v>STAFF WARD</v>
      </c>
      <c r="I63" s="46">
        <f>VLOOKUP(B63,'CBSE-registration-data'!A63:T145,7,FALSE)</f>
        <v>39091</v>
      </c>
      <c r="J63" s="46">
        <f>VLOOKUP(B63,'CBSE-registration-data'!A63:T145,19,FALSE)</f>
        <v>44182</v>
      </c>
      <c r="K63">
        <f>VLOOKUP(B63,analysis!B65:O147,4,FALSE)</f>
        <v>50</v>
      </c>
      <c r="L63">
        <f>VLOOKUP(B63,analysis!B65:O147,5,FALSE)</f>
        <v>53</v>
      </c>
      <c r="M63">
        <f>VLOOKUP(B63,analysis!B65:O147,6,FALSE)</f>
        <v>36</v>
      </c>
      <c r="N63">
        <f>VLOOKUP(B63,analysis!B65:O147,7,FALSE)</f>
        <v>39</v>
      </c>
      <c r="O63">
        <f>VLOOKUP(B63,analysis!B65:O147,8,FALSE)</f>
        <v>58</v>
      </c>
      <c r="P63">
        <f>VLOOKUP(B63,analysis!B65:O147,9,FALSE)</f>
        <v>59</v>
      </c>
      <c r="Q63" s="47">
        <f>VLOOKUP(B63,analysis!B65:O147,12,FALSE)</f>
        <v>49.166666666666664</v>
      </c>
      <c r="R63" t="str">
        <f>VLOOKUP(B63,analysis!B65:O147,13,FALSE)</f>
        <v>PASS</v>
      </c>
      <c r="S63">
        <f>VLOOKUP(B63,analysis!B65:O147,14,FALSE)</f>
        <v>81</v>
      </c>
      <c r="T63" t="str">
        <f>INDEX('stream-opted'!A63:F145,MATCH('final-sheet'!B63,'stream-opted'!F63:F145,0),5)</f>
        <v>NOT ELIGIBLE</v>
      </c>
      <c r="U63" t="str" cm="1">
        <f t="array" ref="U63">_xlfn.IFS(OR(_result_analysis[[#This Row],[STREAM OPTED]]="NOT ELIGIBLE",_result_analysis[[#This Row],[STREAM OPTED]]="COMPARTMENT"),"DROPPED OUT - ",TRUE,"PROMOTED &amp; RETAINED - ")</f>
        <v xml:space="preserve">DROPPED OUT - </v>
      </c>
    </row>
    <row r="64" spans="1:21" x14ac:dyDescent="0.3">
      <c r="A64" s="3">
        <v>63</v>
      </c>
      <c r="B64">
        <f>'CBSE-registration-data'!A64:A146</f>
        <v>21125842</v>
      </c>
      <c r="C64" t="str">
        <f>VLOOKUP(B64,'CBSE-registration-data'!A64:T146,8,FALSE)</f>
        <v>GHANSHYAM BANSAL</v>
      </c>
      <c r="D64" t="str">
        <f>VLOOKUP(B64,'CBSE-registration-data'!A64:T146,10,FALSE)</f>
        <v>GYANENDER KUMAR</v>
      </c>
      <c r="E64" t="str">
        <f>VLOOKUP(B64,'CBSE-registration-data'!A64:T146,9,FALSE)</f>
        <v>BABITA</v>
      </c>
      <c r="F64" t="str">
        <f>VLOOKUP(B64,'CBSE-registration-data'!A64:T146,11,FALSE)</f>
        <v>MALE</v>
      </c>
      <c r="G64" t="str">
        <f>VLOOKUP(B64,'CBSE-registration-data'!A64:T146,12,FALSE)</f>
        <v>OBC</v>
      </c>
      <c r="H64" t="str">
        <f>INDEX('stream-opted'!A64:F146,MATCH('final-sheet'!B64,'stream-opted'!F64:F146,0),2)</f>
        <v>RURAL</v>
      </c>
      <c r="I64" s="46">
        <f>VLOOKUP(B64,'CBSE-registration-data'!A64:T146,7,FALSE)</f>
        <v>39139</v>
      </c>
      <c r="J64" s="46">
        <f>VLOOKUP(B64,'CBSE-registration-data'!A64:T146,19,FALSE)</f>
        <v>43330</v>
      </c>
      <c r="K64">
        <f>VLOOKUP(B64,analysis!B66:O148,4,FALSE)</f>
        <v>80</v>
      </c>
      <c r="L64">
        <f>VLOOKUP(B64,analysis!B66:O148,5,FALSE)</f>
        <v>91</v>
      </c>
      <c r="M64">
        <f>VLOOKUP(B64,analysis!B66:O148,6,FALSE)</f>
        <v>96</v>
      </c>
      <c r="N64">
        <f>VLOOKUP(B64,analysis!B66:O148,7,FALSE)</f>
        <v>95</v>
      </c>
      <c r="O64">
        <f>VLOOKUP(B64,analysis!B66:O148,8,FALSE)</f>
        <v>96</v>
      </c>
      <c r="P64">
        <f>VLOOKUP(B64,analysis!B66:O148,9,FALSE)</f>
        <v>84</v>
      </c>
      <c r="Q64" s="47">
        <f>VLOOKUP(B64,analysis!B66:O148,12,FALSE)</f>
        <v>90.333333333333329</v>
      </c>
      <c r="R64" t="str">
        <f>VLOOKUP(B64,analysis!B66:O148,13,FALSE)</f>
        <v>PASS</v>
      </c>
      <c r="S64">
        <f>VLOOKUP(B64,analysis!B66:O148,14,FALSE)</f>
        <v>7</v>
      </c>
      <c r="T64" t="str">
        <f>INDEX('stream-opted'!A64:F146,MATCH('final-sheet'!B64,'stream-opted'!F64:F146,0),5)</f>
        <v>NOT ELIGIBLE</v>
      </c>
      <c r="U64" t="str" cm="1">
        <f t="array" ref="U64">_xlfn.IFS(OR(_result_analysis[[#This Row],[STREAM OPTED]]="NOT ELIGIBLE",_result_analysis[[#This Row],[STREAM OPTED]]="COMPARTMENT"),"DROPPED OUT - ",TRUE,"PROMOTED &amp; RETAINED - ")</f>
        <v xml:space="preserve">DROPPED OUT - </v>
      </c>
    </row>
    <row r="65" spans="1:21" x14ac:dyDescent="0.3">
      <c r="A65" s="3">
        <v>64</v>
      </c>
      <c r="B65">
        <f>'CBSE-registration-data'!A65:A147</f>
        <v>21125843</v>
      </c>
      <c r="C65" t="str">
        <f>VLOOKUP(B65,'CBSE-registration-data'!A65:T147,8,FALSE)</f>
        <v>KAPIL BANSAL</v>
      </c>
      <c r="D65" t="str">
        <f>VLOOKUP(B65,'CBSE-registration-data'!A65:T147,10,FALSE)</f>
        <v>DHIRENDRA SINGH BANSAL</v>
      </c>
      <c r="E65" t="str">
        <f>VLOOKUP(B65,'CBSE-registration-data'!A65:T147,9,FALSE)</f>
        <v>SHIMLA DEVI</v>
      </c>
      <c r="F65" t="str">
        <f>VLOOKUP(B65,'CBSE-registration-data'!A65:T147,11,FALSE)</f>
        <v>MALE</v>
      </c>
      <c r="G65" t="str">
        <f>VLOOKUP(B65,'CBSE-registration-data'!A65:T147,12,FALSE)</f>
        <v>OBC</v>
      </c>
      <c r="H65" t="str">
        <f>INDEX('stream-opted'!A65:F147,MATCH('final-sheet'!B65,'stream-opted'!F65:F147,0),2)</f>
        <v>RURAL</v>
      </c>
      <c r="I65" s="46">
        <f>VLOOKUP(B65,'CBSE-registration-data'!A65:T147,7,FALSE)</f>
        <v>38941</v>
      </c>
      <c r="J65" s="46">
        <f>VLOOKUP(B65,'CBSE-registration-data'!A65:T147,19,FALSE)</f>
        <v>43330</v>
      </c>
      <c r="K65">
        <f>VLOOKUP(B65,analysis!B67:O149,4,FALSE)</f>
        <v>82</v>
      </c>
      <c r="L65">
        <f>VLOOKUP(B65,analysis!B67:O149,5,FALSE)</f>
        <v>92</v>
      </c>
      <c r="M65">
        <f>VLOOKUP(B65,analysis!B67:O149,6,FALSE)</f>
        <v>95</v>
      </c>
      <c r="N65">
        <f>VLOOKUP(B65,analysis!B67:O149,7,FALSE)</f>
        <v>92</v>
      </c>
      <c r="O65">
        <f>VLOOKUP(B65,analysis!B67:O149,8,FALSE)</f>
        <v>95</v>
      </c>
      <c r="P65">
        <f>VLOOKUP(B65,analysis!B67:O149,9,FALSE)</f>
        <v>82</v>
      </c>
      <c r="Q65" s="47">
        <f>VLOOKUP(B65,analysis!B67:O149,12,FALSE)</f>
        <v>89.666666666666657</v>
      </c>
      <c r="R65" t="str">
        <f>VLOOKUP(B65,analysis!B67:O149,13,FALSE)</f>
        <v>PASS</v>
      </c>
      <c r="S65">
        <f>VLOOKUP(B65,analysis!B67:O149,14,FALSE)</f>
        <v>9</v>
      </c>
      <c r="T65" t="str">
        <f>INDEX('stream-opted'!A65:F147,MATCH('final-sheet'!B65,'stream-opted'!F65:F147,0),5)</f>
        <v>PCM + CS</v>
      </c>
      <c r="U65" t="str" cm="1">
        <f t="array" ref="U65">_xlfn.IFS(OR(_result_analysis[[#This Row],[STREAM OPTED]]="NOT ELIGIBLE",_result_analysis[[#This Row],[STREAM OPTED]]="COMPARTMENT"),"DROPPED OUT - ",TRUE,"PROMOTED &amp; RETAINED - ")</f>
        <v xml:space="preserve">PROMOTED &amp; RETAINED - </v>
      </c>
    </row>
    <row r="66" spans="1:21" x14ac:dyDescent="0.3">
      <c r="A66" s="3">
        <v>65</v>
      </c>
      <c r="B66">
        <f>'CBSE-registration-data'!A66:A148</f>
        <v>21125844</v>
      </c>
      <c r="C66" t="str">
        <f>VLOOKUP(B66,'CBSE-registration-data'!A66:T148,8,FALSE)</f>
        <v>KARTIK SHARMA</v>
      </c>
      <c r="D66" t="str">
        <f>VLOOKUP(B66,'CBSE-registration-data'!A66:T148,10,FALSE)</f>
        <v>ARVIND KUMAR SHARMA</v>
      </c>
      <c r="E66" t="str">
        <f>VLOOKUP(B66,'CBSE-registration-data'!A66:T148,9,FALSE)</f>
        <v>GEETA</v>
      </c>
      <c r="F66" t="str">
        <f>VLOOKUP(B66,'CBSE-registration-data'!A66:T148,11,FALSE)</f>
        <v>MALE</v>
      </c>
      <c r="G66" t="str">
        <f>VLOOKUP(B66,'CBSE-registration-data'!A66:T148,12,FALSE)</f>
        <v>GEN</v>
      </c>
      <c r="H66" t="str">
        <f>INDEX('stream-opted'!A66:F148,MATCH('final-sheet'!B66,'stream-opted'!F66:F148,0),2)</f>
        <v>RURAL</v>
      </c>
      <c r="I66" s="46">
        <f>VLOOKUP(B66,'CBSE-registration-data'!A66:T148,7,FALSE)</f>
        <v>38736</v>
      </c>
      <c r="J66" s="46">
        <f>VLOOKUP(B66,'CBSE-registration-data'!A66:T148,19,FALSE)</f>
        <v>43330</v>
      </c>
      <c r="K66">
        <f>VLOOKUP(B66,analysis!B68:O150,4,FALSE)</f>
        <v>83</v>
      </c>
      <c r="L66">
        <f>VLOOKUP(B66,analysis!B68:O150,5,FALSE)</f>
        <v>88</v>
      </c>
      <c r="M66">
        <f>VLOOKUP(B66,analysis!B68:O150,6,FALSE)</f>
        <v>99</v>
      </c>
      <c r="N66">
        <f>VLOOKUP(B66,analysis!B68:O150,7,FALSE)</f>
        <v>95</v>
      </c>
      <c r="O66">
        <f>VLOOKUP(B66,analysis!B68:O150,8,FALSE)</f>
        <v>97</v>
      </c>
      <c r="P66">
        <f>VLOOKUP(B66,analysis!B68:O150,9,FALSE)</f>
        <v>97</v>
      </c>
      <c r="Q66" s="47">
        <f>VLOOKUP(B66,analysis!B68:O150,12,FALSE)</f>
        <v>93.166666666666657</v>
      </c>
      <c r="R66" t="str">
        <f>VLOOKUP(B66,analysis!B68:O150,13,FALSE)</f>
        <v>PASS</v>
      </c>
      <c r="S66">
        <f>VLOOKUP(B66,analysis!B68:O150,14,FALSE)</f>
        <v>1</v>
      </c>
      <c r="T66" t="str">
        <f>INDEX('stream-opted'!A66:F148,MATCH('final-sheet'!B66,'stream-opted'!F66:F148,0),5)</f>
        <v>PCM + CS</v>
      </c>
      <c r="U66" t="str" cm="1">
        <f t="array" ref="U66">_xlfn.IFS(OR(_result_analysis[[#This Row],[STREAM OPTED]]="NOT ELIGIBLE",_result_analysis[[#This Row],[STREAM OPTED]]="COMPARTMENT"),"DROPPED OUT - ",TRUE,"PROMOTED &amp; RETAINED - ")</f>
        <v xml:space="preserve">PROMOTED &amp; RETAINED - </v>
      </c>
    </row>
    <row r="67" spans="1:21" x14ac:dyDescent="0.3">
      <c r="A67" s="3">
        <v>66</v>
      </c>
      <c r="B67">
        <f>'CBSE-registration-data'!A67:A149</f>
        <v>21125845</v>
      </c>
      <c r="C67" t="str">
        <f>VLOOKUP(B67,'CBSE-registration-data'!A67:T149,8,FALSE)</f>
        <v>KARTIK</v>
      </c>
      <c r="D67" t="str">
        <f>VLOOKUP(B67,'CBSE-registration-data'!A67:T149,10,FALSE)</f>
        <v>KIRANPAL SINGH</v>
      </c>
      <c r="E67" t="str">
        <f>VLOOKUP(B67,'CBSE-registration-data'!A67:T149,9,FALSE)</f>
        <v>KAVITA</v>
      </c>
      <c r="F67" t="str">
        <f>VLOOKUP(B67,'CBSE-registration-data'!A67:T149,11,FALSE)</f>
        <v>MALE</v>
      </c>
      <c r="G67" t="str">
        <f>VLOOKUP(B67,'CBSE-registration-data'!A67:T149,12,FALSE)</f>
        <v>SC</v>
      </c>
      <c r="H67" t="str">
        <f>INDEX('stream-opted'!A67:F149,MATCH('final-sheet'!B67,'stream-opted'!F67:F149,0),2)</f>
        <v>RURAL</v>
      </c>
      <c r="I67" s="46">
        <f>VLOOKUP(B67,'CBSE-registration-data'!A67:T149,7,FALSE)</f>
        <v>38760</v>
      </c>
      <c r="J67" s="46">
        <f>VLOOKUP(B67,'CBSE-registration-data'!A67:T149,19,FALSE)</f>
        <v>43404</v>
      </c>
      <c r="K67">
        <f>VLOOKUP(B67,analysis!B69:O151,4,FALSE)</f>
        <v>68</v>
      </c>
      <c r="L67">
        <f>VLOOKUP(B67,analysis!B69:O151,5,FALSE)</f>
        <v>87</v>
      </c>
      <c r="M67">
        <f>VLOOKUP(B67,analysis!B69:O151,6,FALSE)</f>
        <v>86</v>
      </c>
      <c r="N67">
        <f>VLOOKUP(B67,analysis!B69:O151,7,FALSE)</f>
        <v>84</v>
      </c>
      <c r="O67">
        <f>VLOOKUP(B67,analysis!B69:O151,8,FALSE)</f>
        <v>75</v>
      </c>
      <c r="P67">
        <f>VLOOKUP(B67,analysis!B69:O151,9,FALSE)</f>
        <v>87</v>
      </c>
      <c r="Q67" s="47">
        <f>VLOOKUP(B67,analysis!B69:O151,12,FALSE)</f>
        <v>81.166666666666671</v>
      </c>
      <c r="R67" t="str">
        <f>VLOOKUP(B67,analysis!B69:O151,13,FALSE)</f>
        <v>PASS</v>
      </c>
      <c r="S67">
        <f>VLOOKUP(B67,analysis!B69:O151,14,FALSE)</f>
        <v>31</v>
      </c>
      <c r="T67" t="str">
        <f>INDEX('stream-opted'!A67:F149,MATCH('final-sheet'!B67,'stream-opted'!F67:F149,0),5)</f>
        <v>PCM + HINDI</v>
      </c>
      <c r="U67" t="str" cm="1">
        <f t="array" ref="U67">_xlfn.IFS(OR(_result_analysis[[#This Row],[STREAM OPTED]]="NOT ELIGIBLE",_result_analysis[[#This Row],[STREAM OPTED]]="COMPARTMENT"),"DROPPED OUT - ",TRUE,"PROMOTED &amp; RETAINED - ")</f>
        <v xml:space="preserve">PROMOTED &amp; RETAINED - </v>
      </c>
    </row>
    <row r="68" spans="1:21" x14ac:dyDescent="0.3">
      <c r="A68" s="3">
        <v>67</v>
      </c>
      <c r="B68">
        <f>'CBSE-registration-data'!A68:A150</f>
        <v>21125846</v>
      </c>
      <c r="C68" t="str">
        <f>VLOOKUP(B68,'CBSE-registration-data'!A68:T150,8,FALSE)</f>
        <v>LOMESH</v>
      </c>
      <c r="D68" t="str">
        <f>VLOOKUP(B68,'CBSE-registration-data'!A68:T150,10,FALSE)</f>
        <v>SURESH CHANDRA</v>
      </c>
      <c r="E68" t="str">
        <f>VLOOKUP(B68,'CBSE-registration-data'!A68:T150,9,FALSE)</f>
        <v>GEETA</v>
      </c>
      <c r="F68" t="str">
        <f>VLOOKUP(B68,'CBSE-registration-data'!A68:T150,11,FALSE)</f>
        <v>MALE</v>
      </c>
      <c r="G68" t="str">
        <f>VLOOKUP(B68,'CBSE-registration-data'!A68:T150,12,FALSE)</f>
        <v>SC</v>
      </c>
      <c r="H68" t="str">
        <f>INDEX('stream-opted'!A68:F150,MATCH('final-sheet'!B68,'stream-opted'!F68:F150,0),2)</f>
        <v>RURAL</v>
      </c>
      <c r="I68" s="46">
        <f>VLOOKUP(B68,'CBSE-registration-data'!A68:T150,7,FALSE)</f>
        <v>39210</v>
      </c>
      <c r="J68" s="46">
        <f>VLOOKUP(B68,'CBSE-registration-data'!A68:T150,19,FALSE)</f>
        <v>43330</v>
      </c>
      <c r="K68">
        <f>VLOOKUP(B68,analysis!B70:O152,4,FALSE)</f>
        <v>75</v>
      </c>
      <c r="L68">
        <f>VLOOKUP(B68,analysis!B70:O152,5,FALSE)</f>
        <v>86</v>
      </c>
      <c r="M68">
        <f>VLOOKUP(B68,analysis!B70:O152,6,FALSE)</f>
        <v>81</v>
      </c>
      <c r="N68">
        <f>VLOOKUP(B68,analysis!B70:O152,7,FALSE)</f>
        <v>67</v>
      </c>
      <c r="O68">
        <f>VLOOKUP(B68,analysis!B70:O152,8,FALSE)</f>
        <v>95</v>
      </c>
      <c r="P68">
        <f>VLOOKUP(B68,analysis!B70:O152,9,FALSE)</f>
        <v>83</v>
      </c>
      <c r="Q68" s="47">
        <f>VLOOKUP(B68,analysis!B70:O152,12,FALSE)</f>
        <v>81.166666666666671</v>
      </c>
      <c r="R68" t="str">
        <f>VLOOKUP(B68,analysis!B70:O152,13,FALSE)</f>
        <v>PASS</v>
      </c>
      <c r="S68">
        <f>VLOOKUP(B68,analysis!B70:O152,14,FALSE)</f>
        <v>31</v>
      </c>
      <c r="T68" t="str">
        <f>INDEX('stream-opted'!A68:F150,MATCH('final-sheet'!B68,'stream-opted'!F68:F150,0),5)</f>
        <v>PCM + CS</v>
      </c>
      <c r="U68" t="str" cm="1">
        <f t="array" ref="U68">_xlfn.IFS(OR(_result_analysis[[#This Row],[STREAM OPTED]]="NOT ELIGIBLE",_result_analysis[[#This Row],[STREAM OPTED]]="COMPARTMENT"),"DROPPED OUT - ",TRUE,"PROMOTED &amp; RETAINED - ")</f>
        <v xml:space="preserve">PROMOTED &amp; RETAINED - </v>
      </c>
    </row>
    <row r="69" spans="1:21" x14ac:dyDescent="0.3">
      <c r="A69" s="3">
        <v>68</v>
      </c>
      <c r="B69">
        <f>'CBSE-registration-data'!A69:A151</f>
        <v>21125847</v>
      </c>
      <c r="C69" t="str">
        <f>VLOOKUP(B69,'CBSE-registration-data'!A69:T151,8,FALSE)</f>
        <v>MANISH</v>
      </c>
      <c r="D69" t="str">
        <f>VLOOKUP(B69,'CBSE-registration-data'!A69:T151,10,FALSE)</f>
        <v>NOORHASAN</v>
      </c>
      <c r="E69" t="str">
        <f>VLOOKUP(B69,'CBSE-registration-data'!A69:T151,9,FALSE)</f>
        <v>ISLAMAN</v>
      </c>
      <c r="F69" t="str">
        <f>VLOOKUP(B69,'CBSE-registration-data'!A69:T151,11,FALSE)</f>
        <v>MALE</v>
      </c>
      <c r="G69" t="str">
        <f>VLOOKUP(B69,'CBSE-registration-data'!A69:T151,12,FALSE)</f>
        <v>OBC</v>
      </c>
      <c r="H69" t="str">
        <f>INDEX('stream-opted'!A69:F151,MATCH('final-sheet'!B69,'stream-opted'!F69:F151,0),2)</f>
        <v>RURAL</v>
      </c>
      <c r="I69" s="46">
        <f>VLOOKUP(B69,'CBSE-registration-data'!A69:T151,7,FALSE)</f>
        <v>39864</v>
      </c>
      <c r="J69" s="46">
        <f>VLOOKUP(B69,'CBSE-registration-data'!A69:T151,19,FALSE)</f>
        <v>43330</v>
      </c>
      <c r="K69">
        <f>VLOOKUP(B69,analysis!B71:O153,4,FALSE)</f>
        <v>57</v>
      </c>
      <c r="L69">
        <f>VLOOKUP(B69,analysis!B71:O153,5,FALSE)</f>
        <v>82</v>
      </c>
      <c r="M69">
        <f>VLOOKUP(B69,analysis!B71:O153,6,FALSE)</f>
        <v>90</v>
      </c>
      <c r="N69">
        <f>VLOOKUP(B69,analysis!B71:O153,7,FALSE)</f>
        <v>71</v>
      </c>
      <c r="O69">
        <f>VLOOKUP(B69,analysis!B71:O153,8,FALSE)</f>
        <v>77</v>
      </c>
      <c r="P69">
        <f>VLOOKUP(B69,analysis!B71:O153,9,FALSE)</f>
        <v>74</v>
      </c>
      <c r="Q69" s="47">
        <f>VLOOKUP(B69,analysis!B71:O153,12,FALSE)</f>
        <v>75.166666666666671</v>
      </c>
      <c r="R69" t="str">
        <f>VLOOKUP(B69,analysis!B71:O153,13,FALSE)</f>
        <v>PASS</v>
      </c>
      <c r="S69">
        <f>VLOOKUP(B69,analysis!B71:O153,14,FALSE)</f>
        <v>46</v>
      </c>
      <c r="T69" t="str">
        <f>INDEX('stream-opted'!A69:F151,MATCH('final-sheet'!B69,'stream-opted'!F69:F151,0),5)</f>
        <v>PCM + CS</v>
      </c>
      <c r="U69" t="str" cm="1">
        <f t="array" ref="U69">_xlfn.IFS(OR(_result_analysis[[#This Row],[STREAM OPTED]]="NOT ELIGIBLE",_result_analysis[[#This Row],[STREAM OPTED]]="COMPARTMENT"),"DROPPED OUT - ",TRUE,"PROMOTED &amp; RETAINED - ")</f>
        <v xml:space="preserve">PROMOTED &amp; RETAINED - </v>
      </c>
    </row>
    <row r="70" spans="1:21" x14ac:dyDescent="0.3">
      <c r="A70" s="3">
        <v>69</v>
      </c>
      <c r="B70">
        <f>'CBSE-registration-data'!A70:A152</f>
        <v>21125848</v>
      </c>
      <c r="C70" t="str">
        <f>VLOOKUP(B70,'CBSE-registration-data'!A70:T152,8,FALSE)</f>
        <v>MANNY TOMAR</v>
      </c>
      <c r="D70" t="str">
        <f>VLOOKUP(B70,'CBSE-registration-data'!A70:T152,10,FALSE)</f>
        <v>KANWAR PAL</v>
      </c>
      <c r="E70" t="str">
        <f>VLOOKUP(B70,'CBSE-registration-data'!A70:T152,9,FALSE)</f>
        <v>SUSHMA</v>
      </c>
      <c r="F70" t="str">
        <f>VLOOKUP(B70,'CBSE-registration-data'!A70:T152,11,FALSE)</f>
        <v>MALE</v>
      </c>
      <c r="G70" t="str">
        <f>VLOOKUP(B70,'CBSE-registration-data'!A70:T152,12,FALSE)</f>
        <v>OBC</v>
      </c>
      <c r="H70" t="str">
        <f>INDEX('stream-opted'!A70:F152,MATCH('final-sheet'!B70,'stream-opted'!F70:F152,0),2)</f>
        <v>RURAL</v>
      </c>
      <c r="I70" s="46">
        <f>VLOOKUP(B70,'CBSE-registration-data'!A70:T152,7,FALSE)</f>
        <v>39369</v>
      </c>
      <c r="J70" s="46">
        <f>VLOOKUP(B70,'CBSE-registration-data'!A70:T152,19,FALSE)</f>
        <v>43316</v>
      </c>
      <c r="K70">
        <f>VLOOKUP(B70,analysis!B72:O154,4,FALSE)</f>
        <v>65</v>
      </c>
      <c r="L70">
        <f>VLOOKUP(B70,analysis!B72:O154,5,FALSE)</f>
        <v>78</v>
      </c>
      <c r="M70">
        <f>VLOOKUP(B70,analysis!B72:O154,6,FALSE)</f>
        <v>66</v>
      </c>
      <c r="N70">
        <f>VLOOKUP(B70,analysis!B72:O154,7,FALSE)</f>
        <v>63</v>
      </c>
      <c r="O70">
        <f>VLOOKUP(B70,analysis!B72:O154,8,FALSE)</f>
        <v>57</v>
      </c>
      <c r="P70">
        <f>VLOOKUP(B70,analysis!B72:O154,9,FALSE)</f>
        <v>69</v>
      </c>
      <c r="Q70" s="47">
        <f>VLOOKUP(B70,analysis!B72:O154,12,FALSE)</f>
        <v>66.333333333333329</v>
      </c>
      <c r="R70" t="str">
        <f>VLOOKUP(B70,analysis!B72:O154,13,FALSE)</f>
        <v>PASS</v>
      </c>
      <c r="S70">
        <f>VLOOKUP(B70,analysis!B72:O154,14,FALSE)</f>
        <v>63</v>
      </c>
      <c r="T70" t="str">
        <f>INDEX('stream-opted'!A70:F152,MATCH('final-sheet'!B70,'stream-opted'!F70:F152,0),5)</f>
        <v>NOT ELIGIBLE</v>
      </c>
      <c r="U70" t="str" cm="1">
        <f t="array" ref="U70">_xlfn.IFS(OR(_result_analysis[[#This Row],[STREAM OPTED]]="NOT ELIGIBLE",_result_analysis[[#This Row],[STREAM OPTED]]="COMPARTMENT"),"DROPPED OUT - ",TRUE,"PROMOTED &amp; RETAINED - ")</f>
        <v xml:space="preserve">DROPPED OUT - </v>
      </c>
    </row>
    <row r="71" spans="1:21" x14ac:dyDescent="0.3">
      <c r="A71" s="3">
        <v>70</v>
      </c>
      <c r="B71">
        <f>'CBSE-registration-data'!A71:A153</f>
        <v>21125849</v>
      </c>
      <c r="C71" t="str">
        <f>VLOOKUP(B71,'CBSE-registration-data'!A71:T153,8,FALSE)</f>
        <v>NIKHIL</v>
      </c>
      <c r="D71" t="str">
        <f>VLOOKUP(B71,'CBSE-registration-data'!A71:T153,10,FALSE)</f>
        <v>JAGSORAN</v>
      </c>
      <c r="E71" t="str">
        <f>VLOOKUP(B71,'CBSE-registration-data'!A71:T153,9,FALSE)</f>
        <v>BALESH</v>
      </c>
      <c r="F71" t="str">
        <f>VLOOKUP(B71,'CBSE-registration-data'!A71:T153,11,FALSE)</f>
        <v>MALE</v>
      </c>
      <c r="G71" t="str">
        <f>VLOOKUP(B71,'CBSE-registration-data'!A71:T153,12,FALSE)</f>
        <v>SC</v>
      </c>
      <c r="H71" t="str">
        <f>INDEX('stream-opted'!A71:F153,MATCH('final-sheet'!B71,'stream-opted'!F71:F153,0),2)</f>
        <v>RURAL</v>
      </c>
      <c r="I71" s="46">
        <f>VLOOKUP(B71,'CBSE-registration-data'!A71:T153,7,FALSE)</f>
        <v>39316</v>
      </c>
      <c r="J71" s="46">
        <f>VLOOKUP(B71,'CBSE-registration-data'!A71:T153,19,FALSE)</f>
        <v>43330</v>
      </c>
      <c r="K71">
        <f>VLOOKUP(B71,analysis!B73:O155,4,FALSE)</f>
        <v>60</v>
      </c>
      <c r="L71">
        <f>VLOOKUP(B71,analysis!B73:O155,5,FALSE)</f>
        <v>78</v>
      </c>
      <c r="M71">
        <f>VLOOKUP(B71,analysis!B73:O155,6,FALSE)</f>
        <v>81</v>
      </c>
      <c r="N71">
        <f>VLOOKUP(B71,analysis!B73:O155,7,FALSE)</f>
        <v>71</v>
      </c>
      <c r="O71">
        <f>VLOOKUP(B71,analysis!B73:O155,8,FALSE)</f>
        <v>91</v>
      </c>
      <c r="P71">
        <f>VLOOKUP(B71,analysis!B73:O155,9,FALSE)</f>
        <v>84</v>
      </c>
      <c r="Q71" s="47">
        <f>VLOOKUP(B71,analysis!B73:O155,12,FALSE)</f>
        <v>77.5</v>
      </c>
      <c r="R71" t="str">
        <f>VLOOKUP(B71,analysis!B73:O155,13,FALSE)</f>
        <v>PASS</v>
      </c>
      <c r="S71">
        <f>VLOOKUP(B71,analysis!B73:O155,14,FALSE)</f>
        <v>42</v>
      </c>
      <c r="T71" t="str">
        <f>INDEX('stream-opted'!A71:F153,MATCH('final-sheet'!B71,'stream-opted'!F71:F153,0),5)</f>
        <v>COMMERCE</v>
      </c>
      <c r="U71" t="str" cm="1">
        <f t="array" ref="U71">_xlfn.IFS(OR(_result_analysis[[#This Row],[STREAM OPTED]]="NOT ELIGIBLE",_result_analysis[[#This Row],[STREAM OPTED]]="COMPARTMENT"),"DROPPED OUT - ",TRUE,"PROMOTED &amp; RETAINED - ")</f>
        <v xml:space="preserve">PROMOTED &amp; RETAINED - </v>
      </c>
    </row>
    <row r="72" spans="1:21" x14ac:dyDescent="0.3">
      <c r="A72" s="3">
        <v>71</v>
      </c>
      <c r="B72">
        <f>'CBSE-registration-data'!A72:A154</f>
        <v>21125850</v>
      </c>
      <c r="C72" t="str">
        <f>VLOOKUP(B72,'CBSE-registration-data'!A72:T154,8,FALSE)</f>
        <v>NIKHIL KUMAR</v>
      </c>
      <c r="D72" t="str">
        <f>VLOOKUP(B72,'CBSE-registration-data'!A72:T154,10,FALSE)</f>
        <v>TRILOK CHAND</v>
      </c>
      <c r="E72" t="str">
        <f>VLOOKUP(B72,'CBSE-registration-data'!A72:T154,9,FALSE)</f>
        <v>GEETA DEVI</v>
      </c>
      <c r="F72" t="str">
        <f>VLOOKUP(B72,'CBSE-registration-data'!A72:T154,11,FALSE)</f>
        <v>MALE</v>
      </c>
      <c r="G72" t="str">
        <f>VLOOKUP(B72,'CBSE-registration-data'!A72:T154,12,FALSE)</f>
        <v>SC</v>
      </c>
      <c r="H72" t="str">
        <f>INDEX('stream-opted'!A72:F154,MATCH('final-sheet'!B72,'stream-opted'!F72:F154,0),2)</f>
        <v>RURAL</v>
      </c>
      <c r="I72" s="46">
        <f>VLOOKUP(B72,'CBSE-registration-data'!A72:T154,7,FALSE)</f>
        <v>39156</v>
      </c>
      <c r="J72" s="46">
        <f>VLOOKUP(B72,'CBSE-registration-data'!A72:T154,19,FALSE)</f>
        <v>43330</v>
      </c>
      <c r="K72">
        <f>VLOOKUP(B72,analysis!B74:O156,4,FALSE)</f>
        <v>53</v>
      </c>
      <c r="L72">
        <f>VLOOKUP(B72,analysis!B74:O156,5,FALSE)</f>
        <v>87</v>
      </c>
      <c r="M72">
        <f>VLOOKUP(B72,analysis!B74:O156,6,FALSE)</f>
        <v>95</v>
      </c>
      <c r="N72">
        <f>VLOOKUP(B72,analysis!B74:O156,7,FALSE)</f>
        <v>81</v>
      </c>
      <c r="O72">
        <f>VLOOKUP(B72,analysis!B74:O156,8,FALSE)</f>
        <v>89</v>
      </c>
      <c r="P72">
        <f>VLOOKUP(B72,analysis!B74:O156,9,FALSE)</f>
        <v>77</v>
      </c>
      <c r="Q72" s="47">
        <f>VLOOKUP(B72,analysis!B74:O156,12,FALSE)</f>
        <v>80.333333333333329</v>
      </c>
      <c r="R72" t="str">
        <f>VLOOKUP(B72,analysis!B74:O156,13,FALSE)</f>
        <v>PASS</v>
      </c>
      <c r="S72">
        <f>VLOOKUP(B72,analysis!B74:O156,14,FALSE)</f>
        <v>34</v>
      </c>
      <c r="T72" t="str">
        <f>INDEX('stream-opted'!A72:F154,MATCH('final-sheet'!B72,'stream-opted'!F72:F154,0),5)</f>
        <v>PCM + CS</v>
      </c>
      <c r="U72" t="str" cm="1">
        <f t="array" ref="U72">_xlfn.IFS(OR(_result_analysis[[#This Row],[STREAM OPTED]]="NOT ELIGIBLE",_result_analysis[[#This Row],[STREAM OPTED]]="COMPARTMENT"),"DROPPED OUT - ",TRUE,"PROMOTED &amp; RETAINED - ")</f>
        <v xml:space="preserve">PROMOTED &amp; RETAINED - </v>
      </c>
    </row>
    <row r="73" spans="1:21" x14ac:dyDescent="0.3">
      <c r="A73" s="3">
        <v>72</v>
      </c>
      <c r="B73">
        <f>'CBSE-registration-data'!A73:A155</f>
        <v>21125851</v>
      </c>
      <c r="C73" t="str">
        <f>VLOOKUP(B73,'CBSE-registration-data'!A73:T155,8,FALSE)</f>
        <v>RADHEYSHYAM TYAGI</v>
      </c>
      <c r="D73" t="str">
        <f>VLOOKUP(B73,'CBSE-registration-data'!A73:T155,10,FALSE)</f>
        <v>RAJESHWAR TYAGI</v>
      </c>
      <c r="E73" t="str">
        <f>VLOOKUP(B73,'CBSE-registration-data'!A73:T155,9,FALSE)</f>
        <v>RASHMI TYAGI</v>
      </c>
      <c r="F73" t="str">
        <f>VLOOKUP(B73,'CBSE-registration-data'!A73:T155,11,FALSE)</f>
        <v>MALE</v>
      </c>
      <c r="G73" t="str">
        <f>VLOOKUP(B73,'CBSE-registration-data'!A73:T155,12,FALSE)</f>
        <v>GEN</v>
      </c>
      <c r="H73" t="str">
        <f>INDEX('stream-opted'!A73:F155,MATCH('final-sheet'!B73,'stream-opted'!F73:F155,0),2)</f>
        <v>RURAL</v>
      </c>
      <c r="I73" s="46">
        <f>VLOOKUP(B73,'CBSE-registration-data'!A73:T155,7,FALSE)</f>
        <v>38886</v>
      </c>
      <c r="J73" s="46">
        <f>VLOOKUP(B73,'CBSE-registration-data'!A73:T155,19,FALSE)</f>
        <v>43330</v>
      </c>
      <c r="K73">
        <f>VLOOKUP(B73,analysis!B75:O157,4,FALSE)</f>
        <v>80</v>
      </c>
      <c r="L73">
        <f>VLOOKUP(B73,analysis!B75:O157,5,FALSE)</f>
        <v>88</v>
      </c>
      <c r="M73">
        <f>VLOOKUP(B73,analysis!B75:O157,6,FALSE)</f>
        <v>87</v>
      </c>
      <c r="N73">
        <f>VLOOKUP(B73,analysis!B75:O157,7,FALSE)</f>
        <v>88</v>
      </c>
      <c r="O73">
        <f>VLOOKUP(B73,analysis!B75:O157,8,FALSE)</f>
        <v>95</v>
      </c>
      <c r="P73">
        <f>VLOOKUP(B73,analysis!B75:O157,9,FALSE)</f>
        <v>78</v>
      </c>
      <c r="Q73" s="47">
        <f>VLOOKUP(B73,analysis!B75:O157,12,FALSE)</f>
        <v>86</v>
      </c>
      <c r="R73" t="str">
        <f>VLOOKUP(B73,analysis!B75:O157,13,FALSE)</f>
        <v>PASS</v>
      </c>
      <c r="S73">
        <f>VLOOKUP(B73,analysis!B75:O157,14,FALSE)</f>
        <v>20</v>
      </c>
      <c r="T73" t="str">
        <f>INDEX('stream-opted'!A73:F155,MATCH('final-sheet'!B73,'stream-opted'!F73:F155,0),5)</f>
        <v>PCM + CS</v>
      </c>
      <c r="U73" t="str" cm="1">
        <f t="array" ref="U73">_xlfn.IFS(OR(_result_analysis[[#This Row],[STREAM OPTED]]="NOT ELIGIBLE",_result_analysis[[#This Row],[STREAM OPTED]]="COMPARTMENT"),"DROPPED OUT - ",TRUE,"PROMOTED &amp; RETAINED - ")</f>
        <v xml:space="preserve">PROMOTED &amp; RETAINED - </v>
      </c>
    </row>
    <row r="74" spans="1:21" x14ac:dyDescent="0.3">
      <c r="A74" s="3">
        <v>73</v>
      </c>
      <c r="B74">
        <f>'CBSE-registration-data'!A74:A156</f>
        <v>21125852</v>
      </c>
      <c r="C74" t="str">
        <f>VLOOKUP(B74,'CBSE-registration-data'!A74:T156,8,FALSE)</f>
        <v>RUDRA GALVA</v>
      </c>
      <c r="D74" t="str">
        <f>VLOOKUP(B74,'CBSE-registration-data'!A74:T156,10,FALSE)</f>
        <v>SATYA NARAYAN SHARMA</v>
      </c>
      <c r="E74" t="str">
        <f>VLOOKUP(B74,'CBSE-registration-data'!A74:T156,9,FALSE)</f>
        <v>SUNITA</v>
      </c>
      <c r="F74" t="str">
        <f>VLOOKUP(B74,'CBSE-registration-data'!A74:T156,11,FALSE)</f>
        <v>MALE</v>
      </c>
      <c r="G74" t="str">
        <f>VLOOKUP(B74,'CBSE-registration-data'!A74:T156,12,FALSE)</f>
        <v>GEN</v>
      </c>
      <c r="H74" t="str">
        <f>INDEX('stream-opted'!A74:F156,MATCH('final-sheet'!B74,'stream-opted'!F74:F156,0),2)</f>
        <v>RURAL</v>
      </c>
      <c r="I74" s="46">
        <f>VLOOKUP(B74,'CBSE-registration-data'!A74:T156,7,FALSE)</f>
        <v>39654</v>
      </c>
      <c r="J74" s="46">
        <f>VLOOKUP(B74,'CBSE-registration-data'!A74:T156,19,FALSE)</f>
        <v>43330</v>
      </c>
      <c r="K74">
        <f>VLOOKUP(B74,analysis!B76:O158,4,FALSE)</f>
        <v>86</v>
      </c>
      <c r="L74">
        <f>VLOOKUP(B74,analysis!B76:O158,5,FALSE)</f>
        <v>92</v>
      </c>
      <c r="M74">
        <f>VLOOKUP(B74,analysis!B76:O158,6,FALSE)</f>
        <v>95</v>
      </c>
      <c r="N74">
        <f>VLOOKUP(B74,analysis!B76:O158,7,FALSE)</f>
        <v>95</v>
      </c>
      <c r="O74">
        <f>VLOOKUP(B74,analysis!B76:O158,8,FALSE)</f>
        <v>95</v>
      </c>
      <c r="P74">
        <f>VLOOKUP(B74,analysis!B76:O158,9,FALSE)</f>
        <v>93</v>
      </c>
      <c r="Q74" s="47">
        <f>VLOOKUP(B74,analysis!B76:O158,12,FALSE)</f>
        <v>92.666666666666657</v>
      </c>
      <c r="R74" t="str">
        <f>VLOOKUP(B74,analysis!B76:O158,13,FALSE)</f>
        <v>PASS</v>
      </c>
      <c r="S74">
        <f>VLOOKUP(B74,analysis!B76:O158,14,FALSE)</f>
        <v>2</v>
      </c>
      <c r="T74" t="str">
        <f>INDEX('stream-opted'!A74:F156,MATCH('final-sheet'!B74,'stream-opted'!F74:F156,0),5)</f>
        <v>PCM + CS</v>
      </c>
      <c r="U74" t="str" cm="1">
        <f t="array" ref="U74">_xlfn.IFS(OR(_result_analysis[[#This Row],[STREAM OPTED]]="NOT ELIGIBLE",_result_analysis[[#This Row],[STREAM OPTED]]="COMPARTMENT"),"DROPPED OUT - ",TRUE,"PROMOTED &amp; RETAINED - ")</f>
        <v xml:space="preserve">PROMOTED &amp; RETAINED - </v>
      </c>
    </row>
    <row r="75" spans="1:21" x14ac:dyDescent="0.3">
      <c r="A75" s="3">
        <v>74</v>
      </c>
      <c r="B75">
        <f>'CBSE-registration-data'!A75:A157</f>
        <v>21125853</v>
      </c>
      <c r="C75" t="str">
        <f>VLOOKUP(B75,'CBSE-registration-data'!A75:T157,8,FALSE)</f>
        <v>RUDRA PRATAP SINGH</v>
      </c>
      <c r="D75" t="str">
        <f>VLOOKUP(B75,'CBSE-registration-data'!A75:T157,10,FALSE)</f>
        <v>NARESH KUMAR</v>
      </c>
      <c r="E75" t="str">
        <f>VLOOKUP(B75,'CBSE-registration-data'!A75:T157,9,FALSE)</f>
        <v>RAKHI DEVI</v>
      </c>
      <c r="F75" t="str">
        <f>VLOOKUP(B75,'CBSE-registration-data'!A75:T157,11,FALSE)</f>
        <v>MALE</v>
      </c>
      <c r="G75" t="str">
        <f>VLOOKUP(B75,'CBSE-registration-data'!A75:T157,12,FALSE)</f>
        <v>GEN</v>
      </c>
      <c r="H75" t="str">
        <f>INDEX('stream-opted'!A75:F157,MATCH('final-sheet'!B75,'stream-opted'!F75:F157,0),2)</f>
        <v>STAFF WARD</v>
      </c>
      <c r="I75" s="46">
        <f>VLOOKUP(B75,'CBSE-registration-data'!A75:T157,7,FALSE)</f>
        <v>39579</v>
      </c>
      <c r="J75" s="46">
        <f>VLOOKUP(B75,'CBSE-registration-data'!A75:T157,19,FALSE)</f>
        <v>44412</v>
      </c>
      <c r="K75">
        <f>VLOOKUP(B75,analysis!B77:O159,4,FALSE)</f>
        <v>54</v>
      </c>
      <c r="L75">
        <f>VLOOKUP(B75,analysis!B77:O159,5,FALSE)</f>
        <v>67</v>
      </c>
      <c r="M75">
        <f>VLOOKUP(B75,analysis!B77:O159,6,FALSE)</f>
        <v>54</v>
      </c>
      <c r="N75">
        <f>VLOOKUP(B75,analysis!B77:O159,7,FALSE)</f>
        <v>48</v>
      </c>
      <c r="O75">
        <f>VLOOKUP(B75,analysis!B77:O159,8,FALSE)</f>
        <v>71</v>
      </c>
      <c r="P75">
        <f>VLOOKUP(B75,analysis!B77:O159,9,FALSE)</f>
        <v>61</v>
      </c>
      <c r="Q75" s="47">
        <f>VLOOKUP(B75,analysis!B77:O159,12,FALSE)</f>
        <v>59.166666666666664</v>
      </c>
      <c r="R75" t="str">
        <f>VLOOKUP(B75,analysis!B77:O159,13,FALSE)</f>
        <v>PASS</v>
      </c>
      <c r="S75">
        <f>VLOOKUP(B75,analysis!B77:O159,14,FALSE)</f>
        <v>74</v>
      </c>
      <c r="T75" t="str">
        <f>INDEX('stream-opted'!A75:F157,MATCH('final-sheet'!B75,'stream-opted'!F75:F157,0),5)</f>
        <v>COMMERCE</v>
      </c>
      <c r="U75" t="str" cm="1">
        <f t="array" ref="U75">_xlfn.IFS(OR(_result_analysis[[#This Row],[STREAM OPTED]]="NOT ELIGIBLE",_result_analysis[[#This Row],[STREAM OPTED]]="COMPARTMENT"),"DROPPED OUT - ",TRUE,"PROMOTED &amp; RETAINED - ")</f>
        <v xml:space="preserve">PROMOTED &amp; RETAINED - </v>
      </c>
    </row>
    <row r="76" spans="1:21" x14ac:dyDescent="0.3">
      <c r="A76" s="3">
        <v>75</v>
      </c>
      <c r="B76">
        <f>'CBSE-registration-data'!A76:A158</f>
        <v>21125854</v>
      </c>
      <c r="C76" t="str">
        <f>VLOOKUP(B76,'CBSE-registration-data'!A76:T158,8,FALSE)</f>
        <v>SAMEER KHAN</v>
      </c>
      <c r="D76" t="str">
        <f>VLOOKUP(B76,'CBSE-registration-data'!A76:T158,10,FALSE)</f>
        <v>ZAKIR ALI</v>
      </c>
      <c r="E76" t="str">
        <f>VLOOKUP(B76,'CBSE-registration-data'!A76:T158,9,FALSE)</f>
        <v>GULSHMA</v>
      </c>
      <c r="F76" t="str">
        <f>VLOOKUP(B76,'CBSE-registration-data'!A76:T158,11,FALSE)</f>
        <v>MALE</v>
      </c>
      <c r="G76" t="str">
        <f>VLOOKUP(B76,'CBSE-registration-data'!A76:T158,12,FALSE)</f>
        <v>GEN</v>
      </c>
      <c r="H76" t="str">
        <f>INDEX('stream-opted'!A76:F158,MATCH('final-sheet'!B76,'stream-opted'!F76:F158,0),2)</f>
        <v>RURAL</v>
      </c>
      <c r="I76" s="46">
        <f>VLOOKUP(B76,'CBSE-registration-data'!A76:T158,7,FALSE)</f>
        <v>38711</v>
      </c>
      <c r="J76" s="46">
        <f>VLOOKUP(B76,'CBSE-registration-data'!A76:T158,19,FALSE)</f>
        <v>43330</v>
      </c>
      <c r="K76">
        <f>VLOOKUP(B76,analysis!B78:O160,4,FALSE)</f>
        <v>62</v>
      </c>
      <c r="L76">
        <f>VLOOKUP(B76,analysis!B78:O160,5,FALSE)</f>
        <v>69</v>
      </c>
      <c r="M76">
        <f>VLOOKUP(B76,analysis!B78:O160,6,FALSE)</f>
        <v>24</v>
      </c>
      <c r="N76">
        <f>VLOOKUP(B76,analysis!B78:O160,7,FALSE)</f>
        <v>47</v>
      </c>
      <c r="O76">
        <f>VLOOKUP(B76,analysis!B78:O160,8,FALSE)</f>
        <v>67</v>
      </c>
      <c r="P76">
        <f>VLOOKUP(B76,analysis!B78:O160,9,FALSE)</f>
        <v>72</v>
      </c>
      <c r="Q76" s="47">
        <f>VLOOKUP(B76,analysis!B78:O160,12,FALSE)</f>
        <v>56.833333333333336</v>
      </c>
      <c r="R76" t="str">
        <f>VLOOKUP(B76,analysis!B78:O160,13,FALSE)</f>
        <v>PASS</v>
      </c>
      <c r="S76">
        <f>VLOOKUP(B76,analysis!B78:O160,14,FALSE)</f>
        <v>77</v>
      </c>
      <c r="T76" t="str">
        <f>INDEX('stream-opted'!A76:F158,MATCH('final-sheet'!B76,'stream-opted'!F76:F158,0),5)</f>
        <v>NOT ELIGIBLE</v>
      </c>
      <c r="U76" t="str" cm="1">
        <f t="array" ref="U76">_xlfn.IFS(OR(_result_analysis[[#This Row],[STREAM OPTED]]="NOT ELIGIBLE",_result_analysis[[#This Row],[STREAM OPTED]]="COMPARTMENT"),"DROPPED OUT - ",TRUE,"PROMOTED &amp; RETAINED - ")</f>
        <v xml:space="preserve">DROPPED OUT - </v>
      </c>
    </row>
    <row r="77" spans="1:21" x14ac:dyDescent="0.3">
      <c r="A77" s="3">
        <v>76</v>
      </c>
      <c r="B77">
        <f>'CBSE-registration-data'!A77:A159</f>
        <v>21125855</v>
      </c>
      <c r="C77" t="str">
        <f>VLOOKUP(B77,'CBSE-registration-data'!A77:T159,8,FALSE)</f>
        <v>SAVEJ</v>
      </c>
      <c r="D77" t="str">
        <f>VLOOKUP(B77,'CBSE-registration-data'!A77:T159,10,FALSE)</f>
        <v>VASID</v>
      </c>
      <c r="E77" t="str">
        <f>VLOOKUP(B77,'CBSE-registration-data'!A77:T159,9,FALSE)</f>
        <v>SAMEENA</v>
      </c>
      <c r="F77" t="str">
        <f>VLOOKUP(B77,'CBSE-registration-data'!A77:T159,11,FALSE)</f>
        <v>MALE</v>
      </c>
      <c r="G77" t="str">
        <f>VLOOKUP(B77,'CBSE-registration-data'!A77:T159,12,FALSE)</f>
        <v>OBC</v>
      </c>
      <c r="H77" t="str">
        <f>INDEX('stream-opted'!A77:F159,MATCH('final-sheet'!B77,'stream-opted'!F77:F159,0),2)</f>
        <v>RURAL</v>
      </c>
      <c r="I77" s="46">
        <f>VLOOKUP(B77,'CBSE-registration-data'!A77:T159,7,FALSE)</f>
        <v>39187</v>
      </c>
      <c r="J77" s="46">
        <f>VLOOKUP(B77,'CBSE-registration-data'!A77:T159,19,FALSE)</f>
        <v>43330</v>
      </c>
      <c r="K77">
        <f>VLOOKUP(B77,analysis!B79:O161,4,FALSE)</f>
        <v>59</v>
      </c>
      <c r="L77">
        <f>VLOOKUP(B77,analysis!B79:O161,5,FALSE)</f>
        <v>79</v>
      </c>
      <c r="M77">
        <f>VLOOKUP(B77,analysis!B79:O161,6,FALSE)</f>
        <v>73</v>
      </c>
      <c r="N77">
        <f>VLOOKUP(B77,analysis!B79:O161,7,FALSE)</f>
        <v>64</v>
      </c>
      <c r="O77">
        <f>VLOOKUP(B77,analysis!B79:O161,8,FALSE)</f>
        <v>85</v>
      </c>
      <c r="P77">
        <f>VLOOKUP(B77,analysis!B79:O161,9,FALSE)</f>
        <v>64</v>
      </c>
      <c r="Q77" s="47">
        <f>VLOOKUP(B77,analysis!B79:O161,12,FALSE)</f>
        <v>70.666666666666671</v>
      </c>
      <c r="R77" t="str">
        <f>VLOOKUP(B77,analysis!B79:O161,13,FALSE)</f>
        <v>PASS</v>
      </c>
      <c r="S77">
        <f>VLOOKUP(B77,analysis!B79:O161,14,FALSE)</f>
        <v>52</v>
      </c>
      <c r="T77" t="str">
        <f>INDEX('stream-opted'!A77:F159,MATCH('final-sheet'!B77,'stream-opted'!F77:F159,0),5)</f>
        <v>PCM + HINDI</v>
      </c>
      <c r="U77" t="str" cm="1">
        <f t="array" ref="U77">_xlfn.IFS(OR(_result_analysis[[#This Row],[STREAM OPTED]]="NOT ELIGIBLE",_result_analysis[[#This Row],[STREAM OPTED]]="COMPARTMENT"),"DROPPED OUT - ",TRUE,"PROMOTED &amp; RETAINED - ")</f>
        <v xml:space="preserve">PROMOTED &amp; RETAINED - </v>
      </c>
    </row>
    <row r="78" spans="1:21" x14ac:dyDescent="0.3">
      <c r="A78" s="3">
        <v>77</v>
      </c>
      <c r="B78">
        <f>'CBSE-registration-data'!A78:A160</f>
        <v>21125856</v>
      </c>
      <c r="C78" t="str">
        <f>VLOOKUP(B78,'CBSE-registration-data'!A78:T160,8,FALSE)</f>
        <v>SUNNY</v>
      </c>
      <c r="D78" t="str">
        <f>VLOOKUP(B78,'CBSE-registration-data'!A78:T160,10,FALSE)</f>
        <v>SANJEEV KUMAR</v>
      </c>
      <c r="E78" t="str">
        <f>VLOOKUP(B78,'CBSE-registration-data'!A78:T160,9,FALSE)</f>
        <v>AMRITA DEVI</v>
      </c>
      <c r="F78" t="str">
        <f>VLOOKUP(B78,'CBSE-registration-data'!A78:T160,11,FALSE)</f>
        <v>MALE</v>
      </c>
      <c r="G78" t="str">
        <f>VLOOKUP(B78,'CBSE-registration-data'!A78:T160,12,FALSE)</f>
        <v>OBC</v>
      </c>
      <c r="H78" t="str">
        <f>INDEX('stream-opted'!A78:F160,MATCH('final-sheet'!B78,'stream-opted'!F78:F160,0),2)</f>
        <v>RURAL</v>
      </c>
      <c r="I78" s="46">
        <f>VLOOKUP(B78,'CBSE-registration-data'!A78:T160,7,FALSE)</f>
        <v>39925</v>
      </c>
      <c r="J78" s="46">
        <f>VLOOKUP(B78,'CBSE-registration-data'!A78:T160,19,FALSE)</f>
        <v>43330</v>
      </c>
      <c r="K78">
        <f>VLOOKUP(B78,analysis!B80:O162,4,FALSE)</f>
        <v>58</v>
      </c>
      <c r="L78">
        <f>VLOOKUP(B78,analysis!B80:O162,5,FALSE)</f>
        <v>73</v>
      </c>
      <c r="M78">
        <f>VLOOKUP(B78,analysis!B80:O162,6,FALSE)</f>
        <v>62</v>
      </c>
      <c r="N78">
        <f>VLOOKUP(B78,analysis!B80:O162,7,FALSE)</f>
        <v>64</v>
      </c>
      <c r="O78">
        <f>VLOOKUP(B78,analysis!B80:O162,8,FALSE)</f>
        <v>75</v>
      </c>
      <c r="P78">
        <f>VLOOKUP(B78,analysis!B80:O162,9,FALSE)</f>
        <v>82</v>
      </c>
      <c r="Q78" s="47">
        <f>VLOOKUP(B78,analysis!B80:O162,12,FALSE)</f>
        <v>69</v>
      </c>
      <c r="R78" t="str">
        <f>VLOOKUP(B78,analysis!B80:O162,13,FALSE)</f>
        <v>PASS</v>
      </c>
      <c r="S78">
        <f>VLOOKUP(B78,analysis!B80:O162,14,FALSE)</f>
        <v>55</v>
      </c>
      <c r="T78" t="str">
        <f>INDEX('stream-opted'!A78:F160,MATCH('final-sheet'!B78,'stream-opted'!F78:F160,0),5)</f>
        <v>NOT ELIGIBLE</v>
      </c>
      <c r="U78" t="str" cm="1">
        <f t="array" ref="U78">_xlfn.IFS(OR(_result_analysis[[#This Row],[STREAM OPTED]]="NOT ELIGIBLE",_result_analysis[[#This Row],[STREAM OPTED]]="COMPARTMENT"),"DROPPED OUT - ",TRUE,"PROMOTED &amp; RETAINED - ")</f>
        <v xml:space="preserve">DROPPED OUT - </v>
      </c>
    </row>
    <row r="79" spans="1:21" x14ac:dyDescent="0.3">
      <c r="A79" s="3">
        <v>78</v>
      </c>
      <c r="B79">
        <f>'CBSE-registration-data'!A79:A161</f>
        <v>21125857</v>
      </c>
      <c r="C79" t="str">
        <f>VLOOKUP(B79,'CBSE-registration-data'!A79:T161,8,FALSE)</f>
        <v>SUNNY</v>
      </c>
      <c r="D79" t="str">
        <f>VLOOKUP(B79,'CBSE-registration-data'!A79:T161,10,FALSE)</f>
        <v>BHUSHAN SINGH</v>
      </c>
      <c r="E79" t="str">
        <f>VLOOKUP(B79,'CBSE-registration-data'!A79:T161,9,FALSE)</f>
        <v>SUSHMA</v>
      </c>
      <c r="F79" t="str">
        <f>VLOOKUP(B79,'CBSE-registration-data'!A79:T161,11,FALSE)</f>
        <v>MALE</v>
      </c>
      <c r="G79" t="str">
        <f>VLOOKUP(B79,'CBSE-registration-data'!A79:T161,12,FALSE)</f>
        <v>OBC</v>
      </c>
      <c r="H79" t="str">
        <f>INDEX('stream-opted'!A79:F161,MATCH('final-sheet'!B79,'stream-opted'!F79:F161,0),2)</f>
        <v>RURAL</v>
      </c>
      <c r="I79" s="46">
        <f>VLOOKUP(B79,'CBSE-registration-data'!A79:T161,7,FALSE)</f>
        <v>39099</v>
      </c>
      <c r="J79" s="46">
        <f>VLOOKUP(B79,'CBSE-registration-data'!A79:T161,19,FALSE)</f>
        <v>43330</v>
      </c>
      <c r="K79">
        <f>VLOOKUP(B79,analysis!B81:O163,4,FALSE)</f>
        <v>84</v>
      </c>
      <c r="L79">
        <f>VLOOKUP(B79,analysis!B81:O163,5,FALSE)</f>
        <v>94</v>
      </c>
      <c r="M79">
        <f>VLOOKUP(B79,analysis!B81:O163,6,FALSE)</f>
        <v>97</v>
      </c>
      <c r="N79">
        <f>VLOOKUP(B79,analysis!B81:O163,7,FALSE)</f>
        <v>87</v>
      </c>
      <c r="O79">
        <f>VLOOKUP(B79,analysis!B81:O163,8,FALSE)</f>
        <v>83</v>
      </c>
      <c r="P79">
        <f>VLOOKUP(B79,analysis!B81:O163,9,FALSE)</f>
        <v>80</v>
      </c>
      <c r="Q79" s="47">
        <f>VLOOKUP(B79,analysis!B81:O163,12,FALSE)</f>
        <v>87.5</v>
      </c>
      <c r="R79" t="str">
        <f>VLOOKUP(B79,analysis!B81:O163,13,FALSE)</f>
        <v>PASS</v>
      </c>
      <c r="S79">
        <f>VLOOKUP(B79,analysis!B81:O163,14,FALSE)</f>
        <v>14</v>
      </c>
      <c r="T79" t="str">
        <f>INDEX('stream-opted'!A79:F161,MATCH('final-sheet'!B79,'stream-opted'!F79:F161,0),5)</f>
        <v>PCM + CS</v>
      </c>
      <c r="U79" t="str" cm="1">
        <f t="array" ref="U79">_xlfn.IFS(OR(_result_analysis[[#This Row],[STREAM OPTED]]="NOT ELIGIBLE",_result_analysis[[#This Row],[STREAM OPTED]]="COMPARTMENT"),"DROPPED OUT - ",TRUE,"PROMOTED &amp; RETAINED - ")</f>
        <v xml:space="preserve">PROMOTED &amp; RETAINED - </v>
      </c>
    </row>
    <row r="80" spans="1:21" x14ac:dyDescent="0.3">
      <c r="A80" s="3">
        <v>79</v>
      </c>
      <c r="B80">
        <f>'CBSE-registration-data'!A80:A162</f>
        <v>21125858</v>
      </c>
      <c r="C80" t="str">
        <f>VLOOKUP(B80,'CBSE-registration-data'!A80:T162,8,FALSE)</f>
        <v>SURAJ</v>
      </c>
      <c r="D80" t="str">
        <f>VLOOKUP(B80,'CBSE-registration-data'!A80:T162,10,FALSE)</f>
        <v>SATVEER SINGH</v>
      </c>
      <c r="E80" t="str">
        <f>VLOOKUP(B80,'CBSE-registration-data'!A80:T162,9,FALSE)</f>
        <v>RAKHI DEVI</v>
      </c>
      <c r="F80" t="str">
        <f>VLOOKUP(B80,'CBSE-registration-data'!A80:T162,11,FALSE)</f>
        <v>MALE</v>
      </c>
      <c r="G80" t="str">
        <f>VLOOKUP(B80,'CBSE-registration-data'!A80:T162,12,FALSE)</f>
        <v>SC</v>
      </c>
      <c r="H80" t="str">
        <f>INDEX('stream-opted'!A80:F162,MATCH('final-sheet'!B80,'stream-opted'!F80:F162,0),2)</f>
        <v>URBAN</v>
      </c>
      <c r="I80" s="46">
        <f>VLOOKUP(B80,'CBSE-registration-data'!A80:T162,7,FALSE)</f>
        <v>38635</v>
      </c>
      <c r="J80" s="46">
        <f>VLOOKUP(B80,'CBSE-registration-data'!A80:T162,19,FALSE)</f>
        <v>43330</v>
      </c>
      <c r="K80">
        <f>VLOOKUP(B80,analysis!B82:O164,4,FALSE)</f>
        <v>68</v>
      </c>
      <c r="L80">
        <f>VLOOKUP(B80,analysis!B82:O164,5,FALSE)</f>
        <v>87</v>
      </c>
      <c r="M80">
        <f>VLOOKUP(B80,analysis!B82:O164,6,FALSE)</f>
        <v>69</v>
      </c>
      <c r="N80">
        <f>VLOOKUP(B80,analysis!B82:O164,7,FALSE)</f>
        <v>58</v>
      </c>
      <c r="O80">
        <f>VLOOKUP(B80,analysis!B82:O164,8,FALSE)</f>
        <v>82</v>
      </c>
      <c r="P80">
        <f>VLOOKUP(B80,analysis!B82:O164,9,FALSE)</f>
        <v>70</v>
      </c>
      <c r="Q80" s="47">
        <f>VLOOKUP(B80,analysis!B82:O164,12,FALSE)</f>
        <v>72.333333333333343</v>
      </c>
      <c r="R80" t="str">
        <f>VLOOKUP(B80,analysis!B82:O164,13,FALSE)</f>
        <v>PASS</v>
      </c>
      <c r="S80">
        <f>VLOOKUP(B80,analysis!B82:O164,14,FALSE)</f>
        <v>51</v>
      </c>
      <c r="T80" t="str">
        <f>INDEX('stream-opted'!A80:F162,MATCH('final-sheet'!B80,'stream-opted'!F80:F162,0),5)</f>
        <v>COMMERCE</v>
      </c>
      <c r="U80" t="str" cm="1">
        <f t="array" ref="U80">_xlfn.IFS(OR(_result_analysis[[#This Row],[STREAM OPTED]]="NOT ELIGIBLE",_result_analysis[[#This Row],[STREAM OPTED]]="COMPARTMENT"),"DROPPED OUT - ",TRUE,"PROMOTED &amp; RETAINED - ")</f>
        <v xml:space="preserve">PROMOTED &amp; RETAINED - </v>
      </c>
    </row>
    <row r="81" spans="1:21" x14ac:dyDescent="0.3">
      <c r="A81" s="3">
        <v>80</v>
      </c>
      <c r="B81">
        <f>'CBSE-registration-data'!A81:A163</f>
        <v>21125859</v>
      </c>
      <c r="C81" t="str">
        <f>VLOOKUP(B81,'CBSE-registration-data'!A81:T163,8,FALSE)</f>
        <v>TANISHQ SALONIA</v>
      </c>
      <c r="D81" t="str">
        <f>VLOOKUP(B81,'CBSE-registration-data'!A81:T163,10,FALSE)</f>
        <v>TEJPAL SINGH</v>
      </c>
      <c r="E81" t="str">
        <f>VLOOKUP(B81,'CBSE-registration-data'!A81:T163,9,FALSE)</f>
        <v>RESHAM</v>
      </c>
      <c r="F81" t="str">
        <f>VLOOKUP(B81,'CBSE-registration-data'!A81:T163,11,FALSE)</f>
        <v>MALE</v>
      </c>
      <c r="G81" t="str">
        <f>VLOOKUP(B81,'CBSE-registration-data'!A81:T163,12,FALSE)</f>
        <v>SC</v>
      </c>
      <c r="H81" t="str">
        <f>INDEX('stream-opted'!A81:F163,MATCH('final-sheet'!B81,'stream-opted'!F81:F163,0),2)</f>
        <v>RURAL</v>
      </c>
      <c r="I81" s="46">
        <f>VLOOKUP(B81,'CBSE-registration-data'!A81:T163,7,FALSE)</f>
        <v>38591</v>
      </c>
      <c r="J81" s="46">
        <f>VLOOKUP(B81,'CBSE-registration-data'!A81:T163,19,FALSE)</f>
        <v>43330</v>
      </c>
      <c r="K81">
        <f>VLOOKUP(B81,analysis!B83:O165,4,FALSE)</f>
        <v>59</v>
      </c>
      <c r="L81">
        <f>VLOOKUP(B81,analysis!B83:O165,5,FALSE)</f>
        <v>71</v>
      </c>
      <c r="M81">
        <f>VLOOKUP(B81,analysis!B83:O165,6,FALSE)</f>
        <v>66</v>
      </c>
      <c r="N81">
        <f>VLOOKUP(B81,analysis!B83:O165,7,FALSE)</f>
        <v>49</v>
      </c>
      <c r="O81">
        <f>VLOOKUP(B81,analysis!B83:O165,8,FALSE)</f>
        <v>56</v>
      </c>
      <c r="P81">
        <f>VLOOKUP(B81,analysis!B83:O165,9,FALSE)</f>
        <v>69</v>
      </c>
      <c r="Q81" s="47">
        <f>VLOOKUP(B81,analysis!B83:O165,12,FALSE)</f>
        <v>61.666666666666671</v>
      </c>
      <c r="R81" t="str">
        <f>VLOOKUP(B81,analysis!B83:O165,13,FALSE)</f>
        <v>PASS</v>
      </c>
      <c r="S81">
        <f>VLOOKUP(B81,analysis!B83:O165,14,FALSE)</f>
        <v>70</v>
      </c>
      <c r="T81" t="str">
        <f>INDEX('stream-opted'!A81:F163,MATCH('final-sheet'!B81,'stream-opted'!F81:F163,0),5)</f>
        <v>COMMERCE</v>
      </c>
      <c r="U81" t="str" cm="1">
        <f t="array" ref="U81">_xlfn.IFS(OR(_result_analysis[[#This Row],[STREAM OPTED]]="NOT ELIGIBLE",_result_analysis[[#This Row],[STREAM OPTED]]="COMPARTMENT"),"DROPPED OUT - ",TRUE,"PROMOTED &amp; RETAINED - ")</f>
        <v xml:space="preserve">PROMOTED &amp; RETAINED - </v>
      </c>
    </row>
    <row r="82" spans="1:21" x14ac:dyDescent="0.3">
      <c r="A82" s="3">
        <v>81</v>
      </c>
      <c r="B82">
        <f>'CBSE-registration-data'!A82:A164</f>
        <v>21125860</v>
      </c>
      <c r="C82" t="str">
        <f>VLOOKUP(B82,'CBSE-registration-data'!A82:T164,8,FALSE)</f>
        <v>VEDANT KUMAR SINGH</v>
      </c>
      <c r="D82" t="str">
        <f>VLOOKUP(B82,'CBSE-registration-data'!A82:T164,10,FALSE)</f>
        <v>HORAM SINGH</v>
      </c>
      <c r="E82" t="str">
        <f>VLOOKUP(B82,'CBSE-registration-data'!A82:T164,9,FALSE)</f>
        <v>SUMAN SINGH</v>
      </c>
      <c r="F82" t="str">
        <f>VLOOKUP(B82,'CBSE-registration-data'!A82:T164,11,FALSE)</f>
        <v>MALE</v>
      </c>
      <c r="G82" t="str">
        <f>VLOOKUP(B82,'CBSE-registration-data'!A82:T164,12,FALSE)</f>
        <v>SC</v>
      </c>
      <c r="H82" t="str">
        <f>INDEX('stream-opted'!A82:F164,MATCH('final-sheet'!B82,'stream-opted'!F82:F164,0),2)</f>
        <v>STAFF WARD</v>
      </c>
      <c r="I82" s="46">
        <f>VLOOKUP(B82,'CBSE-registration-data'!A82:T164,7,FALSE)</f>
        <v>39272</v>
      </c>
      <c r="J82" s="46">
        <f>VLOOKUP(B82,'CBSE-registration-data'!A82:T164,19,FALSE)</f>
        <v>43404</v>
      </c>
      <c r="K82">
        <f>VLOOKUP(B82,analysis!B84:O166,4,FALSE)</f>
        <v>77</v>
      </c>
      <c r="L82">
        <f>VLOOKUP(B82,analysis!B84:O166,5,FALSE)</f>
        <v>72</v>
      </c>
      <c r="M82">
        <f>VLOOKUP(B82,analysis!B84:O166,6,FALSE)</f>
        <v>65</v>
      </c>
      <c r="N82">
        <f>VLOOKUP(B82,analysis!B84:O166,7,FALSE)</f>
        <v>78</v>
      </c>
      <c r="O82">
        <f>VLOOKUP(B82,analysis!B84:O166,8,FALSE)</f>
        <v>76</v>
      </c>
      <c r="P82">
        <f>VLOOKUP(B82,analysis!B84:O166,9,FALSE)</f>
        <v>83</v>
      </c>
      <c r="Q82" s="47">
        <f>VLOOKUP(B82,analysis!B84:O166,12,FALSE)</f>
        <v>75.166666666666671</v>
      </c>
      <c r="R82" t="str">
        <f>VLOOKUP(B82,analysis!B84:O166,13,FALSE)</f>
        <v>PASS</v>
      </c>
      <c r="S82">
        <f>VLOOKUP(B82,analysis!B84:O166,14,FALSE)</f>
        <v>46</v>
      </c>
      <c r="T82" t="str">
        <f>INDEX('stream-opted'!A82:F164,MATCH('final-sheet'!B82,'stream-opted'!F82:F164,0),5)</f>
        <v>PCB</v>
      </c>
      <c r="U82" t="str" cm="1">
        <f t="array" ref="U82">_xlfn.IFS(OR(_result_analysis[[#This Row],[STREAM OPTED]]="NOT ELIGIBLE",_result_analysis[[#This Row],[STREAM OPTED]]="COMPARTMENT"),"DROPPED OUT - ",TRUE,"PROMOTED &amp; RETAINED - ")</f>
        <v xml:space="preserve">PROMOTED &amp; RETAINED - </v>
      </c>
    </row>
    <row r="83" spans="1:21" x14ac:dyDescent="0.3">
      <c r="A83" s="3">
        <v>82</v>
      </c>
      <c r="B83">
        <f>'CBSE-registration-data'!A83:A165</f>
        <v>21125861</v>
      </c>
      <c r="C83" t="str">
        <f>VLOOKUP(B83,'CBSE-registration-data'!A83:T165,8,FALSE)</f>
        <v>VINAY</v>
      </c>
      <c r="D83" t="str">
        <f>VLOOKUP(B83,'CBSE-registration-data'!A83:T165,10,FALSE)</f>
        <v>JAIPAL</v>
      </c>
      <c r="E83" t="str">
        <f>VLOOKUP(B83,'CBSE-registration-data'!A83:T165,9,FALSE)</f>
        <v>BEENA</v>
      </c>
      <c r="F83" t="str">
        <f>VLOOKUP(B83,'CBSE-registration-data'!A83:T165,11,FALSE)</f>
        <v>MALE</v>
      </c>
      <c r="G83" t="str">
        <f>VLOOKUP(B83,'CBSE-registration-data'!A83:T165,12,FALSE)</f>
        <v>SC</v>
      </c>
      <c r="H83" t="str">
        <f>INDEX('stream-opted'!A83:F165,MATCH('final-sheet'!B83,'stream-opted'!F83:F165,0),2)</f>
        <v>RURAL</v>
      </c>
      <c r="I83" s="46">
        <f>VLOOKUP(B83,'CBSE-registration-data'!A83:T165,7,FALSE)</f>
        <v>39420</v>
      </c>
      <c r="J83" s="46">
        <f>VLOOKUP(B83,'CBSE-registration-data'!A83:T165,19,FALSE)</f>
        <v>43330</v>
      </c>
      <c r="K83">
        <f>VLOOKUP(B83,analysis!B85:O167,4,FALSE)</f>
        <v>81</v>
      </c>
      <c r="L83">
        <f>VLOOKUP(B83,analysis!B85:O167,5,FALSE)</f>
        <v>84</v>
      </c>
      <c r="M83">
        <f>VLOOKUP(B83,analysis!B85:O167,6,FALSE)</f>
        <v>95</v>
      </c>
      <c r="N83">
        <f>VLOOKUP(B83,analysis!B85:O167,7,FALSE)</f>
        <v>85</v>
      </c>
      <c r="O83">
        <f>VLOOKUP(B83,analysis!B85:O167,8,FALSE)</f>
        <v>95</v>
      </c>
      <c r="P83">
        <f>VLOOKUP(B83,analysis!B85:O167,9,FALSE)</f>
        <v>78</v>
      </c>
      <c r="Q83" s="47">
        <f>VLOOKUP(B83,analysis!B85:O167,12,FALSE)</f>
        <v>86.333333333333329</v>
      </c>
      <c r="R83" t="str">
        <f>VLOOKUP(B83,analysis!B85:O167,13,FALSE)</f>
        <v>PASS</v>
      </c>
      <c r="S83">
        <f>VLOOKUP(B83,analysis!B85:O167,14,FALSE)</f>
        <v>19</v>
      </c>
      <c r="T83" t="str">
        <f>INDEX('stream-opted'!A83:F165,MATCH('final-sheet'!B83,'stream-opted'!F83:F165,0),5)</f>
        <v>PCM + HINDI</v>
      </c>
      <c r="U83" t="str" cm="1">
        <f t="array" ref="U83">_xlfn.IFS(OR(_result_analysis[[#This Row],[STREAM OPTED]]="NOT ELIGIBLE",_result_analysis[[#This Row],[STREAM OPTED]]="COMPARTMENT"),"DROPPED OUT - ",TRUE,"PROMOTED &amp; RETAINED - ")</f>
        <v xml:space="preserve">PROMOTED &amp; RETAINED - </v>
      </c>
    </row>
    <row r="84" spans="1:21" x14ac:dyDescent="0.3">
      <c r="A84" s="3">
        <v>83</v>
      </c>
      <c r="B84">
        <f>'CBSE-registration-data'!A84:A166</f>
        <v>21125862</v>
      </c>
      <c r="C84" t="str">
        <f>VLOOKUP(B84,'CBSE-registration-data'!A84:T166,8,FALSE)</f>
        <v>VIPUL RANA</v>
      </c>
      <c r="D84" t="str">
        <f>VLOOKUP(B84,'CBSE-registration-data'!A84:T166,10,FALSE)</f>
        <v>PUSHPENDRA SINGH</v>
      </c>
      <c r="E84" t="str">
        <f>VLOOKUP(B84,'CBSE-registration-data'!A84:T166,9,FALSE)</f>
        <v>KAUSHAL DEVI</v>
      </c>
      <c r="F84" t="str">
        <f>VLOOKUP(B84,'CBSE-registration-data'!A84:T166,11,FALSE)</f>
        <v>MALE</v>
      </c>
      <c r="G84" t="str">
        <f>VLOOKUP(B84,'CBSE-registration-data'!A84:T166,12,FALSE)</f>
        <v>OBC</v>
      </c>
      <c r="H84" t="str">
        <f>INDEX('stream-opted'!A84:F166,MATCH('final-sheet'!B84,'stream-opted'!F84:F166,0),2)</f>
        <v>RURAL</v>
      </c>
      <c r="I84" s="46">
        <f>VLOOKUP(B84,'CBSE-registration-data'!A84:T166,7,FALSE)</f>
        <v>39797</v>
      </c>
      <c r="J84" s="46">
        <f>VLOOKUP(B84,'CBSE-registration-data'!A84:T166,19,FALSE)</f>
        <v>43404</v>
      </c>
      <c r="K84">
        <f>VLOOKUP(B84,analysis!B86:O168,4,FALSE)</f>
        <v>68</v>
      </c>
      <c r="L84">
        <f>VLOOKUP(B84,analysis!B86:O168,5,FALSE)</f>
        <v>80</v>
      </c>
      <c r="M84">
        <f>VLOOKUP(B84,analysis!B86:O168,6,FALSE)</f>
        <v>93</v>
      </c>
      <c r="N84">
        <f>VLOOKUP(B84,analysis!B86:O168,7,FALSE)</f>
        <v>72</v>
      </c>
      <c r="O84">
        <f>VLOOKUP(B84,analysis!B86:O168,8,FALSE)</f>
        <v>87</v>
      </c>
      <c r="P84">
        <f>VLOOKUP(B84,analysis!B86:O168,9,FALSE)</f>
        <v>80</v>
      </c>
      <c r="Q84" s="47">
        <f>VLOOKUP(B84,analysis!B86:O168,12,FALSE)</f>
        <v>80</v>
      </c>
      <c r="R84" t="str">
        <f>VLOOKUP(B84,analysis!B86:O168,13,FALSE)</f>
        <v>PASS</v>
      </c>
      <c r="S84">
        <f>VLOOKUP(B84,analysis!B86:O168,14,FALSE)</f>
        <v>39</v>
      </c>
      <c r="T84" t="str">
        <f>INDEX('stream-opted'!A84:F166,MATCH('final-sheet'!B84,'stream-opted'!F84:F166,0),5)</f>
        <v>PCM + CS</v>
      </c>
      <c r="U84" t="str" cm="1">
        <f t="array" ref="U84">_xlfn.IFS(OR(_result_analysis[[#This Row],[STREAM OPTED]]="NOT ELIGIBLE",_result_analysis[[#This Row],[STREAM OPTED]]="COMPARTMENT"),"DROPPED OUT - ",TRUE,"PROMOTED &amp; RETAINED - ")</f>
        <v xml:space="preserve">PROMOTED &amp; RETAINED - </v>
      </c>
    </row>
  </sheetData>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52987-3C8D-4B55-8517-C80CC943318A}">
  <sheetPr codeName="Sheet5">
    <tabColor rgb="FFFFC000"/>
  </sheetPr>
  <dimension ref="A1:R1"/>
  <sheetViews>
    <sheetView showGridLines="0" showRowColHeaders="0" tabSelected="1" view="pageBreakPreview" zoomScaleNormal="100" zoomScaleSheetLayoutView="100" workbookViewId="0">
      <selection activeCell="T5" sqref="T5"/>
    </sheetView>
  </sheetViews>
  <sheetFormatPr defaultRowHeight="14.4" x14ac:dyDescent="0.3"/>
  <cols>
    <col min="1" max="1" width="18.5546875" customWidth="1"/>
    <col min="16" max="16" width="8.88671875" customWidth="1"/>
    <col min="17" max="17" width="4.33203125" customWidth="1"/>
    <col min="18" max="18" width="8.21875" customWidth="1"/>
  </cols>
  <sheetData>
    <row r="1" spans="1:18" ht="28.8" customHeight="1" x14ac:dyDescent="0.3">
      <c r="A1" s="63" t="s">
        <v>532</v>
      </c>
      <c r="B1" s="63"/>
      <c r="C1" s="63"/>
      <c r="D1" s="63"/>
      <c r="E1" s="63"/>
      <c r="F1" s="63"/>
      <c r="G1" s="63"/>
      <c r="H1" s="63"/>
      <c r="I1" s="63"/>
      <c r="J1" s="63"/>
      <c r="K1" s="63"/>
      <c r="L1" s="63"/>
      <c r="M1" s="63"/>
      <c r="N1" s="63"/>
      <c r="O1" s="63"/>
      <c r="P1" s="63"/>
      <c r="Q1" s="63"/>
      <c r="R1" s="63"/>
    </row>
  </sheetData>
  <mergeCells count="1">
    <mergeCell ref="A1:R1"/>
  </mergeCells>
  <pageMargins left="0.23622047244094491" right="0.23622047244094491" top="0.74803149606299213" bottom="0.74803149606299213" header="0.31496062992125984" footer="0.31496062992125984"/>
  <pageSetup paperSize="8" scale="125" orientation="landscape" horizontalDpi="0" verticalDpi="0" r:id="rId1"/>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4C447-55DB-4060-A026-9A3844A68FB5}">
  <sheetPr codeName="Sheet6">
    <tabColor rgb="FFFFC000"/>
  </sheetPr>
  <dimension ref="B2:D6"/>
  <sheetViews>
    <sheetView workbookViewId="0">
      <selection activeCell="H22" sqref="H22"/>
    </sheetView>
  </sheetViews>
  <sheetFormatPr defaultRowHeight="14.4" x14ac:dyDescent="0.3"/>
  <cols>
    <col min="2" max="2" width="12.5546875" bestFit="1" customWidth="1"/>
    <col min="3" max="3" width="22" bestFit="1" customWidth="1"/>
    <col min="4" max="4" width="16.109375" bestFit="1" customWidth="1"/>
    <col min="5" max="5" width="12" bestFit="1" customWidth="1"/>
    <col min="6" max="6" width="18.77734375" bestFit="1" customWidth="1"/>
    <col min="7" max="7" width="21" bestFit="1" customWidth="1"/>
    <col min="8" max="8" width="23.5546875" bestFit="1" customWidth="1"/>
  </cols>
  <sheetData>
    <row r="2" spans="2:4" x14ac:dyDescent="0.3">
      <c r="B2" s="48" t="s">
        <v>512</v>
      </c>
      <c r="C2" t="s">
        <v>515</v>
      </c>
      <c r="D2" t="s">
        <v>533</v>
      </c>
    </row>
    <row r="3" spans="2:4" x14ac:dyDescent="0.3">
      <c r="B3" s="25" t="s">
        <v>212</v>
      </c>
      <c r="C3" s="47">
        <v>76.684343434343418</v>
      </c>
      <c r="D3">
        <v>66</v>
      </c>
    </row>
    <row r="4" spans="2:4" x14ac:dyDescent="0.3">
      <c r="B4" s="25" t="s">
        <v>213</v>
      </c>
      <c r="C4" s="47">
        <v>57.523809523809526</v>
      </c>
      <c r="D4">
        <v>7</v>
      </c>
    </row>
    <row r="5" spans="2:4" x14ac:dyDescent="0.3">
      <c r="B5" s="25" t="s">
        <v>211</v>
      </c>
      <c r="C5" s="47">
        <v>76.033333333333331</v>
      </c>
      <c r="D5">
        <v>10</v>
      </c>
    </row>
    <row r="6" spans="2:4" x14ac:dyDescent="0.3">
      <c r="B6" s="25" t="s">
        <v>513</v>
      </c>
      <c r="C6" s="47">
        <v>74.989959839357425</v>
      </c>
      <c r="D6" s="47">
        <v>83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4C1399-C5BF-49B6-8003-79C713A27914}">
  <sheetPr codeName="Sheet7">
    <tabColor rgb="FFFFC000"/>
  </sheetPr>
  <dimension ref="B2:D6"/>
  <sheetViews>
    <sheetView workbookViewId="0">
      <selection activeCell="D27" sqref="D27"/>
    </sheetView>
  </sheetViews>
  <sheetFormatPr defaultRowHeight="14.4" x14ac:dyDescent="0.3"/>
  <cols>
    <col min="2" max="2" width="12.5546875" bestFit="1" customWidth="1"/>
    <col min="3" max="3" width="22" bestFit="1" customWidth="1"/>
    <col min="4" max="4" width="16.109375" bestFit="1" customWidth="1"/>
  </cols>
  <sheetData>
    <row r="2" spans="2:4" x14ac:dyDescent="0.3">
      <c r="B2" s="48" t="s">
        <v>512</v>
      </c>
      <c r="C2" t="s">
        <v>515</v>
      </c>
      <c r="D2" t="s">
        <v>533</v>
      </c>
    </row>
    <row r="3" spans="2:4" x14ac:dyDescent="0.3">
      <c r="B3" s="25" t="s">
        <v>280</v>
      </c>
      <c r="C3" s="47">
        <v>77.755555555555532</v>
      </c>
      <c r="D3" s="47">
        <v>15</v>
      </c>
    </row>
    <row r="4" spans="2:4" x14ac:dyDescent="0.3">
      <c r="B4" s="25" t="s">
        <v>252</v>
      </c>
      <c r="C4" s="47">
        <v>77.653153153153156</v>
      </c>
      <c r="D4" s="47">
        <v>37</v>
      </c>
    </row>
    <row r="5" spans="2:4" x14ac:dyDescent="0.3">
      <c r="B5" s="25" t="s">
        <v>240</v>
      </c>
      <c r="C5" s="47">
        <v>74.25</v>
      </c>
      <c r="D5" s="47">
        <v>24</v>
      </c>
    </row>
    <row r="6" spans="2:4" x14ac:dyDescent="0.3">
      <c r="B6" s="25" t="s">
        <v>513</v>
      </c>
      <c r="C6" s="47">
        <v>76.598684210526301</v>
      </c>
      <c r="D6" s="47">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D5871-D3A4-4F74-A3DB-E6A3EF1099E6}">
  <sheetPr codeName="Sheet8">
    <tabColor rgb="FFFFC000"/>
  </sheetPr>
  <dimension ref="B2:D5"/>
  <sheetViews>
    <sheetView topLeftCell="A7" workbookViewId="0">
      <selection activeCell="F28" sqref="F28"/>
    </sheetView>
  </sheetViews>
  <sheetFormatPr defaultRowHeight="14.4" x14ac:dyDescent="0.3"/>
  <cols>
    <col min="2" max="2" width="12.5546875" bestFit="1" customWidth="1"/>
    <col min="3" max="3" width="22" bestFit="1" customWidth="1"/>
    <col min="4" max="4" width="16.109375" bestFit="1" customWidth="1"/>
    <col min="5" max="5" width="16.21875" bestFit="1" customWidth="1"/>
  </cols>
  <sheetData>
    <row r="2" spans="2:4" x14ac:dyDescent="0.3">
      <c r="B2" s="48" t="s">
        <v>512</v>
      </c>
      <c r="C2" t="s">
        <v>515</v>
      </c>
      <c r="D2" t="s">
        <v>533</v>
      </c>
    </row>
    <row r="3" spans="2:4" x14ac:dyDescent="0.3">
      <c r="B3" s="25" t="s">
        <v>239</v>
      </c>
      <c r="C3" s="47">
        <v>74.746913580246925</v>
      </c>
      <c r="D3">
        <v>27</v>
      </c>
    </row>
    <row r="4" spans="2:4" x14ac:dyDescent="0.3">
      <c r="B4" s="25" t="s">
        <v>279</v>
      </c>
      <c r="C4" s="47">
        <v>77.619047619047606</v>
      </c>
      <c r="D4">
        <v>49</v>
      </c>
    </row>
    <row r="5" spans="2:4" x14ac:dyDescent="0.3">
      <c r="B5" s="25" t="s">
        <v>513</v>
      </c>
      <c r="C5" s="47">
        <v>76.598684210526343</v>
      </c>
      <c r="D5">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724E8-2967-4BCF-ACA5-B13AB47CD01C}">
  <sheetPr codeName="Sheet9">
    <tabColor rgb="FFFFC000"/>
  </sheetPr>
  <dimension ref="B2:D12"/>
  <sheetViews>
    <sheetView workbookViewId="0">
      <selection activeCell="O16" sqref="O16"/>
    </sheetView>
  </sheetViews>
  <sheetFormatPr defaultRowHeight="14.4" x14ac:dyDescent="0.3"/>
  <cols>
    <col min="2" max="2" width="12.5546875" bestFit="1" customWidth="1"/>
    <col min="3" max="3" width="22" bestFit="1" customWidth="1"/>
    <col min="4" max="4" width="16.109375" bestFit="1" customWidth="1"/>
  </cols>
  <sheetData>
    <row r="2" spans="2:4" x14ac:dyDescent="0.3">
      <c r="B2" s="48" t="s">
        <v>512</v>
      </c>
      <c r="C2" t="s">
        <v>515</v>
      </c>
      <c r="D2" t="s">
        <v>533</v>
      </c>
    </row>
    <row r="3" spans="2:4" x14ac:dyDescent="0.3">
      <c r="B3" s="25" t="s">
        <v>517</v>
      </c>
      <c r="C3" s="47">
        <v>76.051643192488243</v>
      </c>
      <c r="D3" s="47">
        <v>71</v>
      </c>
    </row>
    <row r="4" spans="2:4" x14ac:dyDescent="0.3">
      <c r="B4" s="49" t="s">
        <v>524</v>
      </c>
      <c r="C4" s="47">
        <v>75.70899470899468</v>
      </c>
      <c r="D4" s="47">
        <v>63</v>
      </c>
    </row>
    <row r="5" spans="2:4" x14ac:dyDescent="0.3">
      <c r="B5" s="50" t="s">
        <v>527</v>
      </c>
      <c r="C5" s="47">
        <v>75.70899470899468</v>
      </c>
      <c r="D5" s="47">
        <v>63</v>
      </c>
    </row>
    <row r="6" spans="2:4" x14ac:dyDescent="0.3">
      <c r="B6" s="49" t="s">
        <v>525</v>
      </c>
      <c r="C6" s="47">
        <v>78.75</v>
      </c>
      <c r="D6" s="47">
        <v>8</v>
      </c>
    </row>
    <row r="7" spans="2:4" x14ac:dyDescent="0.3">
      <c r="B7" s="50" t="s">
        <v>528</v>
      </c>
      <c r="C7" s="47">
        <v>78.75</v>
      </c>
      <c r="D7" s="47">
        <v>8</v>
      </c>
    </row>
    <row r="8" spans="2:4" x14ac:dyDescent="0.3">
      <c r="B8" s="25" t="s">
        <v>518</v>
      </c>
      <c r="C8" s="47">
        <v>84.36666666666666</v>
      </c>
      <c r="D8" s="47">
        <v>5</v>
      </c>
    </row>
    <row r="9" spans="2:4" x14ac:dyDescent="0.3">
      <c r="B9" s="49" t="s">
        <v>526</v>
      </c>
      <c r="C9" s="47">
        <v>84.36666666666666</v>
      </c>
      <c r="D9" s="47">
        <v>5</v>
      </c>
    </row>
    <row r="10" spans="2:4" x14ac:dyDescent="0.3">
      <c r="B10" s="50" t="s">
        <v>529</v>
      </c>
      <c r="C10" s="47">
        <v>82.555555555555557</v>
      </c>
      <c r="D10" s="47">
        <v>3</v>
      </c>
    </row>
    <row r="11" spans="2:4" x14ac:dyDescent="0.3">
      <c r="B11" s="50" t="s">
        <v>530</v>
      </c>
      <c r="C11" s="47">
        <v>87.083333333333343</v>
      </c>
      <c r="D11" s="47">
        <v>2</v>
      </c>
    </row>
    <row r="12" spans="2:4" x14ac:dyDescent="0.3">
      <c r="B12" s="25" t="s">
        <v>513</v>
      </c>
      <c r="C12" s="47">
        <v>76.598684210526301</v>
      </c>
      <c r="D12" s="47">
        <v>76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0D89A-B13E-4800-B8EE-0B388206B506}">
  <sheetPr codeName="Sheet10"/>
  <dimension ref="B2:H5"/>
  <sheetViews>
    <sheetView topLeftCell="A7" workbookViewId="0">
      <selection activeCell="J20" sqref="J20"/>
    </sheetView>
  </sheetViews>
  <sheetFormatPr defaultRowHeight="14.4" x14ac:dyDescent="0.3"/>
  <cols>
    <col min="2" max="2" width="12.5546875" bestFit="1" customWidth="1"/>
    <col min="3" max="3" width="18" bestFit="1" customWidth="1"/>
    <col min="4" max="4" width="15.5546875" bestFit="1" customWidth="1"/>
    <col min="5" max="5" width="16.88671875" bestFit="1" customWidth="1"/>
    <col min="6" max="6" width="17.88671875" bestFit="1" customWidth="1"/>
    <col min="7" max="7" width="14.21875" bestFit="1" customWidth="1"/>
    <col min="8" max="8" width="12.109375" bestFit="1" customWidth="1"/>
  </cols>
  <sheetData>
    <row r="2" spans="2:8" x14ac:dyDescent="0.3">
      <c r="B2" s="48" t="s">
        <v>512</v>
      </c>
      <c r="C2" t="s">
        <v>519</v>
      </c>
      <c r="D2" t="s">
        <v>520</v>
      </c>
      <c r="E2" t="s">
        <v>516</v>
      </c>
      <c r="F2" t="s">
        <v>521</v>
      </c>
      <c r="G2" t="s">
        <v>522</v>
      </c>
      <c r="H2" t="s">
        <v>523</v>
      </c>
    </row>
    <row r="3" spans="2:8" x14ac:dyDescent="0.3">
      <c r="B3" s="25" t="s">
        <v>239</v>
      </c>
      <c r="C3" s="47">
        <v>70.962962962962962</v>
      </c>
      <c r="D3" s="47">
        <v>84.888888888888886</v>
      </c>
      <c r="E3" s="47">
        <v>71.037037037037038</v>
      </c>
      <c r="F3" s="47">
        <v>67.962962962962962</v>
      </c>
      <c r="G3" s="47">
        <v>79.777777777777771</v>
      </c>
      <c r="H3" s="47">
        <v>73.851851851851848</v>
      </c>
    </row>
    <row r="4" spans="2:8" x14ac:dyDescent="0.3">
      <c r="B4" s="25" t="s">
        <v>279</v>
      </c>
      <c r="C4" s="47">
        <v>69.408163265306129</v>
      </c>
      <c r="D4" s="47">
        <v>83.469387755102048</v>
      </c>
      <c r="E4" s="47">
        <v>80</v>
      </c>
      <c r="F4" s="47">
        <v>72.224489795918373</v>
      </c>
      <c r="G4" s="47">
        <v>83.387755102040813</v>
      </c>
      <c r="H4" s="47">
        <v>77.224489795918373</v>
      </c>
    </row>
    <row r="5" spans="2:8" x14ac:dyDescent="0.3">
      <c r="B5" s="25" t="s">
        <v>513</v>
      </c>
      <c r="C5" s="47">
        <v>69.96052631578948</v>
      </c>
      <c r="D5" s="47">
        <v>83.973684210526315</v>
      </c>
      <c r="E5" s="47">
        <v>76.815789473684205</v>
      </c>
      <c r="F5" s="47">
        <v>70.71052631578948</v>
      </c>
      <c r="G5" s="47">
        <v>82.10526315789474</v>
      </c>
      <c r="H5" s="47">
        <v>76.026315789473685</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7BA5E-5DC9-439F-BF24-5BDBC8C4CE8B}">
  <sheetPr codeName="Sheet11">
    <tabColor rgb="FFFFC000"/>
  </sheetPr>
  <dimension ref="B2:C11"/>
  <sheetViews>
    <sheetView workbookViewId="0">
      <selection activeCell="C27" sqref="C27"/>
    </sheetView>
  </sheetViews>
  <sheetFormatPr defaultRowHeight="14.4" x14ac:dyDescent="0.3"/>
  <cols>
    <col min="2" max="2" width="25.5546875" bestFit="1" customWidth="1"/>
    <col min="3" max="3" width="16.21875" bestFit="1" customWidth="1"/>
  </cols>
  <sheetData>
    <row r="2" spans="2:3" x14ac:dyDescent="0.3">
      <c r="B2" s="48" t="s">
        <v>512</v>
      </c>
      <c r="C2" t="s">
        <v>514</v>
      </c>
    </row>
    <row r="3" spans="2:3" x14ac:dyDescent="0.3">
      <c r="B3" s="25" t="s">
        <v>534</v>
      </c>
      <c r="C3" s="51">
        <v>0.15789473684210525</v>
      </c>
    </row>
    <row r="4" spans="2:3" x14ac:dyDescent="0.3">
      <c r="B4" s="49" t="s">
        <v>200</v>
      </c>
      <c r="C4" s="51">
        <v>1.3157894736842105E-2</v>
      </c>
    </row>
    <row r="5" spans="2:3" x14ac:dyDescent="0.3">
      <c r="B5" s="49" t="s">
        <v>509</v>
      </c>
      <c r="C5" s="51">
        <v>0.14473684210526316</v>
      </c>
    </row>
    <row r="6" spans="2:3" x14ac:dyDescent="0.3">
      <c r="B6" s="25" t="s">
        <v>535</v>
      </c>
      <c r="C6" s="51">
        <v>0.84210526315789469</v>
      </c>
    </row>
    <row r="7" spans="2:3" x14ac:dyDescent="0.3">
      <c r="B7" s="49" t="s">
        <v>210</v>
      </c>
      <c r="C7" s="51">
        <v>0.26315789473684209</v>
      </c>
    </row>
    <row r="8" spans="2:3" x14ac:dyDescent="0.3">
      <c r="B8" s="49" t="s">
        <v>137</v>
      </c>
      <c r="C8" s="51">
        <v>0.10526315789473684</v>
      </c>
    </row>
    <row r="9" spans="2:3" x14ac:dyDescent="0.3">
      <c r="B9" s="49" t="s">
        <v>198</v>
      </c>
      <c r="C9" s="51">
        <v>0.32894736842105265</v>
      </c>
    </row>
    <row r="10" spans="2:3" x14ac:dyDescent="0.3">
      <c r="B10" s="49" t="s">
        <v>199</v>
      </c>
      <c r="C10" s="51">
        <v>0.14473684210526316</v>
      </c>
    </row>
    <row r="11" spans="2:3" x14ac:dyDescent="0.3">
      <c r="B11" s="25" t="s">
        <v>513</v>
      </c>
      <c r="C11" s="51">
        <v>1</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6</vt:i4>
      </vt:variant>
    </vt:vector>
  </HeadingPairs>
  <TitlesOfParts>
    <vt:vector size="17" baseType="lpstr">
      <vt:lpstr>CBSE-registration-data</vt:lpstr>
      <vt:lpstr>analysis</vt:lpstr>
      <vt:lpstr>stream-opted</vt:lpstr>
      <vt:lpstr>final-sheet</vt:lpstr>
      <vt:lpstr>dashboard</vt:lpstr>
      <vt:lpstr>area-wise-analyis</vt:lpstr>
      <vt:lpstr>category-wise-analysis</vt:lpstr>
      <vt:lpstr>gender-wise-analysis</vt:lpstr>
      <vt:lpstr>study-years-analysis</vt:lpstr>
      <vt:lpstr>subject-score-analysis</vt:lpstr>
      <vt:lpstr>analysis-on-admission-in-sr-sec</vt:lpstr>
      <vt:lpstr>analysis!_64046__3</vt:lpstr>
      <vt:lpstr>'stream-opted'!_64046__3</vt:lpstr>
      <vt:lpstr>analysis!Print_Area</vt:lpstr>
      <vt:lpstr>'stream-opted'!Print_Area</vt:lpstr>
      <vt:lpstr>analysis!Print_Titles</vt:lpstr>
      <vt:lpstr>'stream-opted'!Print_Titles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2023-07-11T21:10:33Z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2023-05-25T05:14:50Z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6428eb06-cb67-412b-a9eb-604256d76320</vt:lpwstr>
  </property>
  <property fmtid="{D5CDD505-2E9C-101B-9397-08002B2CF9AE}" pid="7" name="MSIP_Label_defa4170-0d19-0005-0004-bc88714345d2_ActionId">
    <vt:lpwstr>236685d4-c84e-45d7-81f3-ecace8311f39</vt:lpwstr>
  </property>
  <property fmtid="{D5CDD505-2E9C-101B-9397-08002B2CF9AE}" pid="8" name="MSIP_Label_defa4170-0d19-0005-0004-bc88714345d2_ContentBits">
    <vt:lpwstr>0</vt:lpwstr>
  </property>
</Properties>
</file>