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orgepinho\Desktop\Case 1 - Análise de Vendas (X Sales)\"/>
    </mc:Choice>
  </mc:AlternateContent>
  <xr:revisionPtr revIDLastSave="0" documentId="13_ncr:1_{177153E4-4EAD-4412-8DED-2CA605690B8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BD" sheetId="7" state="hidden" r:id="rId1"/>
    <sheet name="BD (2)" sheetId="10" r:id="rId2"/>
    <sheet name="graf produt" sheetId="17" state="hidden" r:id="rId3"/>
    <sheet name="graf margem produt" sheetId="18" state="hidden" r:id="rId4"/>
    <sheet name="graf faturamento prodt" sheetId="19" state="hidden" r:id="rId5"/>
    <sheet name="Resolução" sheetId="9" r:id="rId6"/>
    <sheet name="Análise" sheetId="8" r:id="rId7"/>
    <sheet name="Graf Lucro" sheetId="13" state="hidden" r:id="rId8"/>
    <sheet name="Graf Margem" sheetId="14" state="hidden" r:id="rId9"/>
    <sheet name="Graf Faturam" sheetId="15" state="hidden" r:id="rId10"/>
  </sheets>
  <definedNames>
    <definedName name="_xlnm._FilterDatabase" localSheetId="0" hidden="1">BD!$A$1:$M$1</definedName>
    <definedName name="_xlnm._FilterDatabase" localSheetId="1" hidden="1">'BD (2)'!$A$1:$M$701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9" l="1"/>
  <c r="L35" i="9"/>
  <c r="L36" i="9"/>
  <c r="L38" i="9"/>
  <c r="K37" i="9"/>
  <c r="J37" i="9"/>
  <c r="I37" i="9"/>
  <c r="H37" i="9"/>
  <c r="G37" i="9"/>
  <c r="F36" i="9"/>
  <c r="E36" i="9"/>
  <c r="D36" i="9"/>
  <c r="D37" i="9"/>
  <c r="D38" i="9"/>
  <c r="D35" i="9"/>
  <c r="D34" i="9"/>
  <c r="P22" i="9"/>
  <c r="P23" i="9"/>
  <c r="P24" i="9"/>
  <c r="P25" i="9"/>
  <c r="Q22" i="9"/>
  <c r="Q23" i="9"/>
  <c r="Q24" i="9"/>
  <c r="Q25" i="9"/>
  <c r="R22" i="9"/>
  <c r="R23" i="9"/>
  <c r="R24" i="9"/>
  <c r="R25" i="9"/>
  <c r="S22" i="9"/>
  <c r="S23" i="9"/>
  <c r="S24" i="9"/>
  <c r="S25" i="9"/>
  <c r="S21" i="9"/>
  <c r="R21" i="9"/>
  <c r="Q21" i="9"/>
  <c r="P21" i="9"/>
  <c r="O22" i="9"/>
  <c r="O23" i="9"/>
  <c r="O24" i="9"/>
  <c r="O25" i="9"/>
  <c r="O21" i="9"/>
  <c r="N22" i="9"/>
  <c r="N23" i="9"/>
  <c r="N24" i="9"/>
  <c r="N25" i="9"/>
  <c r="N21" i="9"/>
  <c r="M22" i="9"/>
  <c r="M23" i="9"/>
  <c r="M24" i="9"/>
  <c r="M25" i="9"/>
  <c r="M21" i="9"/>
  <c r="L22" i="9"/>
  <c r="L23" i="9"/>
  <c r="L24" i="9"/>
  <c r="L25" i="9"/>
  <c r="L21" i="9"/>
  <c r="K23" i="9"/>
  <c r="K22" i="9"/>
  <c r="K24" i="9"/>
  <c r="K25" i="9"/>
  <c r="K21" i="9"/>
  <c r="J22" i="9"/>
  <c r="J23" i="9"/>
  <c r="J24" i="9"/>
  <c r="J25" i="9"/>
  <c r="J21" i="9"/>
  <c r="I21" i="9"/>
  <c r="H22" i="9"/>
  <c r="H23" i="9"/>
  <c r="H24" i="9"/>
  <c r="H25" i="9"/>
  <c r="H21" i="9"/>
  <c r="G21" i="9"/>
  <c r="F21" i="9"/>
  <c r="F22" i="9"/>
  <c r="F23" i="9"/>
  <c r="F24" i="9"/>
  <c r="F25" i="9"/>
  <c r="E22" i="9"/>
  <c r="E23" i="9"/>
  <c r="E24" i="9"/>
  <c r="E25" i="9"/>
  <c r="E21" i="9"/>
  <c r="G22" i="9"/>
  <c r="G23" i="9"/>
  <c r="G24" i="9"/>
  <c r="G25" i="9"/>
  <c r="I22" i="9"/>
  <c r="I23" i="9"/>
  <c r="I24" i="9"/>
  <c r="I25" i="9"/>
  <c r="D21" i="9"/>
  <c r="D23" i="9"/>
  <c r="D24" i="9"/>
  <c r="D25" i="9"/>
  <c r="D22" i="9"/>
  <c r="F76" i="9"/>
  <c r="F77" i="9"/>
  <c r="F78" i="9"/>
  <c r="F79" i="9"/>
  <c r="F80" i="9"/>
  <c r="F75" i="9"/>
  <c r="J76" i="9"/>
  <c r="J77" i="9"/>
  <c r="J78" i="9"/>
  <c r="J79" i="9"/>
  <c r="J80" i="9"/>
  <c r="I76" i="9"/>
  <c r="I77" i="9"/>
  <c r="I78" i="9"/>
  <c r="I79" i="9"/>
  <c r="I80" i="9"/>
  <c r="J75" i="9"/>
  <c r="I75" i="9"/>
  <c r="I44" i="9"/>
  <c r="F44" i="9" s="1"/>
  <c r="J60" i="9"/>
  <c r="I60" i="9"/>
  <c r="J61" i="9"/>
  <c r="J62" i="9"/>
  <c r="J63" i="9"/>
  <c r="J64" i="9"/>
  <c r="I61" i="9"/>
  <c r="I62" i="9"/>
  <c r="I63" i="9"/>
  <c r="I64" i="9"/>
  <c r="H4" i="9"/>
  <c r="O2" i="10"/>
  <c r="F61" i="9"/>
  <c r="F62" i="9"/>
  <c r="F63" i="9"/>
  <c r="F64" i="9"/>
  <c r="F60" i="9"/>
  <c r="F54" i="9" s="1"/>
  <c r="J45" i="9"/>
  <c r="J46" i="9"/>
  <c r="J47" i="9"/>
  <c r="J48" i="9"/>
  <c r="J44" i="9"/>
  <c r="I45" i="9"/>
  <c r="F45" i="9" s="1"/>
  <c r="I46" i="9"/>
  <c r="I47" i="9"/>
  <c r="F47" i="9" s="1"/>
  <c r="I48" i="9"/>
  <c r="F48" i="9" s="1"/>
  <c r="Q30" i="9" s="1"/>
  <c r="S35" i="9"/>
  <c r="S36" i="9"/>
  <c r="S37" i="9"/>
  <c r="S38" i="9"/>
  <c r="R35" i="9"/>
  <c r="R36" i="9"/>
  <c r="R37" i="9"/>
  <c r="R38" i="9"/>
  <c r="Q35" i="9"/>
  <c r="Q36" i="9"/>
  <c r="Q37" i="9"/>
  <c r="Q38" i="9"/>
  <c r="P35" i="9"/>
  <c r="P36" i="9"/>
  <c r="P37" i="9"/>
  <c r="P38" i="9"/>
  <c r="O35" i="9"/>
  <c r="O36" i="9"/>
  <c r="O37" i="9"/>
  <c r="O38" i="9"/>
  <c r="N35" i="9"/>
  <c r="N36" i="9"/>
  <c r="N37" i="9"/>
  <c r="N38" i="9"/>
  <c r="N34" i="9"/>
  <c r="O34" i="9"/>
  <c r="P34" i="9"/>
  <c r="Q34" i="9"/>
  <c r="R34" i="9"/>
  <c r="S34" i="9"/>
  <c r="J35" i="9"/>
  <c r="J36" i="9"/>
  <c r="J38" i="9"/>
  <c r="J34" i="9"/>
  <c r="K35" i="9"/>
  <c r="K36" i="9"/>
  <c r="K38" i="9"/>
  <c r="K34" i="9"/>
  <c r="L34" i="9"/>
  <c r="M35" i="9"/>
  <c r="M36" i="9"/>
  <c r="M37" i="9"/>
  <c r="M38" i="9"/>
  <c r="M34" i="9"/>
  <c r="I35" i="9"/>
  <c r="I36" i="9"/>
  <c r="I38" i="9"/>
  <c r="I34" i="9"/>
  <c r="T13" i="9"/>
  <c r="H35" i="9"/>
  <c r="H36" i="9"/>
  <c r="H38" i="9"/>
  <c r="H34" i="9"/>
  <c r="G35" i="9"/>
  <c r="G36" i="9"/>
  <c r="G38" i="9"/>
  <c r="G34" i="9"/>
  <c r="F35" i="9"/>
  <c r="F37" i="9"/>
  <c r="F38" i="9"/>
  <c r="F34" i="9"/>
  <c r="E35" i="9"/>
  <c r="E37" i="9"/>
  <c r="E38" i="9"/>
  <c r="E34" i="9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N703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T35" i="9" l="1"/>
  <c r="T34" i="9"/>
  <c r="T25" i="9"/>
  <c r="T22" i="9"/>
  <c r="T23" i="9"/>
  <c r="T21" i="9"/>
  <c r="T24" i="9"/>
  <c r="N27" i="9"/>
  <c r="P27" i="9"/>
  <c r="R27" i="9"/>
  <c r="S27" i="9"/>
  <c r="Q27" i="9"/>
  <c r="M27" i="9"/>
  <c r="G27" i="9"/>
  <c r="L27" i="9"/>
  <c r="K27" i="9"/>
  <c r="J27" i="9"/>
  <c r="I27" i="9"/>
  <c r="F27" i="9"/>
  <c r="O27" i="9"/>
  <c r="E27" i="9"/>
  <c r="D27" i="9"/>
  <c r="D80" i="9"/>
  <c r="E80" i="9" s="1"/>
  <c r="D75" i="9"/>
  <c r="E75" i="9" s="1"/>
  <c r="D77" i="9"/>
  <c r="E77" i="9" s="1"/>
  <c r="F82" i="9"/>
  <c r="I82" i="9"/>
  <c r="D78" i="9"/>
  <c r="E78" i="9" s="1"/>
  <c r="D76" i="9"/>
  <c r="E76" i="9" s="1"/>
  <c r="D79" i="9"/>
  <c r="E79" i="9" s="1"/>
  <c r="J82" i="9"/>
  <c r="D60" i="9"/>
  <c r="E60" i="9" s="1"/>
  <c r="D62" i="9"/>
  <c r="E62" i="9" s="1"/>
  <c r="D61" i="9"/>
  <c r="E61" i="9" s="1"/>
  <c r="J66" i="9"/>
  <c r="D64" i="9"/>
  <c r="E64" i="9" s="1"/>
  <c r="D63" i="9"/>
  <c r="E63" i="9" s="1"/>
  <c r="I66" i="9"/>
  <c r="D48" i="9"/>
  <c r="E48" i="9" s="1"/>
  <c r="F66" i="9"/>
  <c r="D46" i="9"/>
  <c r="D44" i="9"/>
  <c r="E44" i="9" s="1"/>
  <c r="F46" i="9"/>
  <c r="J50" i="9"/>
  <c r="D47" i="9"/>
  <c r="E47" i="9" s="1"/>
  <c r="I50" i="9"/>
  <c r="D45" i="9"/>
  <c r="E45" i="9" s="1"/>
  <c r="T37" i="9"/>
  <c r="T38" i="9"/>
  <c r="T36" i="9"/>
  <c r="Q40" i="9"/>
  <c r="H40" i="9"/>
  <c r="S40" i="9"/>
  <c r="R40" i="9"/>
  <c r="O40" i="9"/>
  <c r="N40" i="9"/>
  <c r="M40" i="9"/>
  <c r="K40" i="9"/>
  <c r="J40" i="9"/>
  <c r="I40" i="9"/>
  <c r="E40" i="9"/>
  <c r="G40" i="9"/>
  <c r="F40" i="9"/>
  <c r="L40" i="9"/>
  <c r="D40" i="9"/>
  <c r="G10" i="9"/>
  <c r="L11" i="9"/>
  <c r="F11" i="9"/>
  <c r="G11" i="9"/>
  <c r="I10" i="9"/>
  <c r="I9" i="9"/>
  <c r="Q8" i="9"/>
  <c r="N9" i="9"/>
  <c r="Q9" i="9"/>
  <c r="H10" i="9"/>
  <c r="F10" i="9"/>
  <c r="H9" i="9"/>
  <c r="F9" i="9"/>
  <c r="K11" i="9"/>
  <c r="N12" i="9"/>
  <c r="G8" i="9"/>
  <c r="I12" i="9"/>
  <c r="K10" i="9"/>
  <c r="M8" i="9"/>
  <c r="N11" i="9"/>
  <c r="Q11" i="9"/>
  <c r="O12" i="9"/>
  <c r="J9" i="9"/>
  <c r="K12" i="9"/>
  <c r="I8" i="9"/>
  <c r="L9" i="9"/>
  <c r="Q12" i="9"/>
  <c r="G12" i="9"/>
  <c r="I11" i="9"/>
  <c r="K9" i="9"/>
  <c r="N8" i="9"/>
  <c r="N10" i="9"/>
  <c r="Q10" i="9"/>
  <c r="O8" i="9"/>
  <c r="R12" i="9"/>
  <c r="G9" i="9"/>
  <c r="R11" i="9"/>
  <c r="R8" i="9"/>
  <c r="R10" i="9"/>
  <c r="J12" i="9"/>
  <c r="S8" i="9"/>
  <c r="R9" i="9"/>
  <c r="F8" i="9"/>
  <c r="H12" i="9"/>
  <c r="J11" i="9"/>
  <c r="L8" i="9"/>
  <c r="M12" i="9"/>
  <c r="P12" i="9"/>
  <c r="S12" i="9"/>
  <c r="P8" i="9"/>
  <c r="J8" i="9"/>
  <c r="O11" i="9"/>
  <c r="K8" i="9"/>
  <c r="O10" i="9"/>
  <c r="H8" i="9"/>
  <c r="O9" i="9"/>
  <c r="F12" i="9"/>
  <c r="H11" i="9"/>
  <c r="J10" i="9"/>
  <c r="L12" i="9"/>
  <c r="M11" i="9"/>
  <c r="P11" i="9"/>
  <c r="S11" i="9"/>
  <c r="M10" i="9"/>
  <c r="P10" i="9"/>
  <c r="S10" i="9"/>
  <c r="L10" i="9"/>
  <c r="M9" i="9"/>
  <c r="P9" i="9"/>
  <c r="S9" i="9"/>
  <c r="E11" i="9"/>
  <c r="E10" i="9"/>
  <c r="E9" i="9"/>
  <c r="E12" i="9"/>
  <c r="E8" i="9"/>
  <c r="D8" i="9"/>
  <c r="D12" i="9"/>
  <c r="D9" i="9"/>
  <c r="D11" i="9"/>
  <c r="D10" i="9"/>
  <c r="P40" i="9"/>
  <c r="T40" i="9" l="1"/>
  <c r="D82" i="9"/>
  <c r="D66" i="9"/>
  <c r="E46" i="9"/>
  <c r="E50" i="9" s="1"/>
  <c r="F50" i="9"/>
  <c r="T10" i="9"/>
  <c r="T9" i="9"/>
  <c r="T8" i="9"/>
  <c r="T11" i="9"/>
  <c r="T12" i="9"/>
  <c r="Q14" i="9"/>
  <c r="N14" i="9"/>
  <c r="L14" i="9"/>
  <c r="O14" i="9"/>
  <c r="K14" i="9"/>
  <c r="S14" i="9"/>
  <c r="E14" i="9"/>
  <c r="R14" i="9"/>
  <c r="M14" i="9"/>
  <c r="P14" i="9"/>
  <c r="H14" i="9"/>
  <c r="F14" i="9"/>
  <c r="J14" i="9"/>
  <c r="G14" i="9"/>
  <c r="I14" i="9"/>
  <c r="D14" i="9"/>
  <c r="E4" i="9" l="1"/>
  <c r="K30" i="9"/>
  <c r="D50" i="9"/>
  <c r="T14" i="9"/>
  <c r="H27" i="9"/>
  <c r="E17" i="9" s="1"/>
  <c r="K17" i="9" l="1"/>
  <c r="T27" i="9"/>
  <c r="E30" i="9"/>
</calcChain>
</file>

<file path=xl/sharedStrings.xml><?xml version="1.0" encoding="utf-8"?>
<sst xmlns="http://schemas.openxmlformats.org/spreadsheetml/2006/main" count="5803" uniqueCount="111">
  <si>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</si>
  <si>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</si>
  <si>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</si>
  <si>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</si>
  <si>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</si>
  <si>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</si>
  <si>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</si>
  <si>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</si>
  <si>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</si>
  <si>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</si>
  <si>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</si>
  <si>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</si>
  <si>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</si>
  <si>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</si>
  <si>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</si>
  <si>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</si>
  <si>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</si>
  <si>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</si>
  <si>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</si>
  <si>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</si>
  <si>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</si>
  <si>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</si>
  <si>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</si>
  <si>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</si>
  <si>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</si>
  <si>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</si>
  <si>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</si>
  <si>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</si>
  <si>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</si>
  <si>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</si>
  <si>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</si>
  <si>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</si>
  <si>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</si>
  <si>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</si>
  <si>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</si>
  <si>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</si>
  <si>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</si>
  <si>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</si>
  <si>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</si>
  <si>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</si>
  <si>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</si>
  <si>
    <t>teste</t>
  </si>
  <si>
    <t xml:space="preserve">1 - A EMPRESA ANALISADA GEROU LUCRO OU PREJUÍZO NO PERÍODO? </t>
  </si>
  <si>
    <t xml:space="preserve">2 - QUAL FATURAMENTO MÉDIO MENSAL DESTA EMPRESA? </t>
  </si>
  <si>
    <t xml:space="preserve">3 - QUAL MÊS FOI REGISTRADO O PERÍODO DE MAIOR FATURAMENTO DA EMPRESA? </t>
  </si>
  <si>
    <t>4 - QUAL É O VALOR TOTAL DE DESCONTOS SOBRE AS VENDAS NO PERÍODO?</t>
  </si>
  <si>
    <t>Análise Geográfica</t>
  </si>
  <si>
    <t>5 - QUAL PAÍS GERA MAIOR MARGEM DE LUCRO PARA A EMPRESA EM TODO O PERÍODO DE ANÁLISE?</t>
  </si>
  <si>
    <t xml:space="preserve"> 6 - QUAL PAÍS REPRESENTA O MAIOR FATURAMENTO DA EMPRESA EM TODO O PERÍODO?</t>
  </si>
  <si>
    <t>Clientes e Produtos</t>
  </si>
  <si>
    <t xml:space="preserve">7 - QUAL TIPO DE CLIENTE REPRESENTA O MAIOR FATURAMENTO DA EMPRESA EM TODO PERÍODO? </t>
  </si>
  <si>
    <t xml:space="preserve">8 - QUAL TIPO DE CLIENTE RESULTA EM UMA MAIOR MARGEM DE LUCRO PARA A EMPRESA? </t>
  </si>
  <si>
    <t xml:space="preserve">9 - ALGUM PRODUTO GEROU PREJUÍZO PARA ESTA EMPRESA NO PERÍODO ANALISADO? </t>
  </si>
  <si>
    <t>10 - QUAL FATURAMENTO TOTAL E MARGEM DE LUCRO DE CADA PRODUTO?</t>
  </si>
  <si>
    <t>Conhecendo os Números</t>
  </si>
  <si>
    <t xml:space="preserve">Cenário 1 </t>
  </si>
  <si>
    <t>Países</t>
  </si>
  <si>
    <t>Total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</si>
  <si>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</si>
  <si>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</si>
  <si>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</si>
  <si>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</si>
  <si>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</si>
  <si>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</si>
  <si>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</si>
  <si>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</si>
  <si>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</si>
  <si>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</si>
  <si>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</si>
  <si>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</si>
  <si>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</si>
  <si>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</si>
  <si>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</si>
  <si>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</si>
  <si>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r>
      <rPr>
        <b/>
        <sz val="11"/>
        <color theme="1"/>
        <rFont val="Calibri"/>
        <family val="2"/>
        <scheme val="minor"/>
      </rPr>
      <t>Lucro</t>
    </r>
    <r>
      <rPr>
        <sz val="11"/>
        <color theme="1"/>
        <rFont val="Calibri"/>
        <family val="2"/>
        <scheme val="minor"/>
      </rPr>
      <t xml:space="preserve"> = Valor Total com Desconto - Custo Total</t>
    </r>
  </si>
  <si>
    <r>
      <rPr>
        <b/>
        <sz val="11"/>
        <color theme="1"/>
        <rFont val="Calibri"/>
        <family val="2"/>
        <scheme val="minor"/>
      </rPr>
      <t>Margem de Lucro (%)</t>
    </r>
    <r>
      <rPr>
        <sz val="11"/>
        <color theme="1"/>
        <rFont val="Calibri"/>
        <family val="2"/>
        <scheme val="minor"/>
      </rPr>
      <t xml:space="preserve"> = (Lucro/Valor Total com Desconto)*100</t>
    </r>
  </si>
  <si>
    <r>
      <rPr>
        <b/>
        <sz val="11"/>
        <color theme="1"/>
        <rFont val="Calibri"/>
        <family val="2"/>
        <scheme val="minor"/>
      </rPr>
      <t>Faturamento</t>
    </r>
    <r>
      <rPr>
        <sz val="11"/>
        <color theme="1"/>
        <rFont val="Calibri"/>
        <family val="2"/>
        <scheme val="minor"/>
      </rPr>
      <t>: refere-se a soma do Valor Total com Desconto</t>
    </r>
  </si>
  <si>
    <t>Valor Total com desc</t>
  </si>
  <si>
    <t>Margem %</t>
  </si>
  <si>
    <t>Faturamento</t>
  </si>
  <si>
    <t>Alemanha apresenta maior margem de lucro com aprox</t>
  </si>
  <si>
    <t>Clientes</t>
  </si>
  <si>
    <t>FATURAMENTO TOTAL</t>
  </si>
  <si>
    <t>Vendas online, com margem de 72% de lucro</t>
  </si>
  <si>
    <t>Produtos</t>
  </si>
  <si>
    <t>Faturamento total de aproximadamente R$ 118 mi</t>
  </si>
  <si>
    <t>Tabela 1 -Análise de Lucro por País e por Período</t>
  </si>
  <si>
    <t>Tabela 2 -Análise de Faturamento por País e por Período</t>
  </si>
  <si>
    <t>Tabela 3 - Análise de Descontos por País e período</t>
  </si>
  <si>
    <t>O mês com maior faturamento foi Outubro de 2019, com</t>
  </si>
  <si>
    <t>O faturamento médio da empresa é de</t>
  </si>
  <si>
    <t>Faturamento Médio</t>
  </si>
  <si>
    <t xml:space="preserve">Tabela 4 - Análise de Lucro, margem e Faturamento por País </t>
  </si>
  <si>
    <r>
      <rPr>
        <b/>
        <sz val="11"/>
        <color theme="1"/>
        <rFont val="Calibri"/>
        <family val="2"/>
        <scheme val="minor"/>
      </rPr>
      <t>Prejuízo</t>
    </r>
    <r>
      <rPr>
        <sz val="11"/>
        <color theme="1"/>
        <rFont val="Calibri"/>
        <family val="2"/>
        <scheme val="minor"/>
      </rPr>
      <t>: lucro negativo</t>
    </r>
  </si>
  <si>
    <r>
      <rPr>
        <b/>
        <sz val="11"/>
        <color theme="1"/>
        <rFont val="Calibri"/>
        <family val="2"/>
        <scheme val="minor"/>
      </rPr>
      <t>Valor Total</t>
    </r>
    <r>
      <rPr>
        <sz val="11"/>
        <color theme="1"/>
        <rFont val="Calibri"/>
        <family val="2"/>
        <scheme val="minor"/>
      </rPr>
      <t>= Qtde de Unidades Vendidas x Preço Unitário</t>
    </r>
  </si>
  <si>
    <r>
      <rPr>
        <b/>
        <sz val="11"/>
        <color theme="1"/>
        <rFont val="Calibri"/>
        <family val="2"/>
        <scheme val="minor"/>
      </rPr>
      <t>Valor Total com Desconto</t>
    </r>
    <r>
      <rPr>
        <sz val="11"/>
        <color theme="1"/>
        <rFont val="Calibri"/>
        <family val="2"/>
        <scheme val="minor"/>
      </rPr>
      <t xml:space="preserve"> = Valor Total - Desconto</t>
    </r>
  </si>
  <si>
    <t>EUA representa o maior faturamento em todo o período, com</t>
  </si>
  <si>
    <t xml:space="preserve">A empresa gerou lucro no total de </t>
  </si>
  <si>
    <t>1 - A empresa analisada gerou lucro ou prejuízo no período?</t>
  </si>
  <si>
    <t xml:space="preserve">Tabela 5 - Análise de Valor Total e Custo Total País </t>
  </si>
  <si>
    <t>2 - Qual faturamento médio mensal desta empresa?</t>
  </si>
  <si>
    <t xml:space="preserve">Governo é o cliente com melhor faturamento, com </t>
  </si>
  <si>
    <t>3 - Qual mês foi registrado o período de maior faturamento da empresa?</t>
  </si>
  <si>
    <t>4 - Qual é o valor total de descontos sobre as vendas no período?</t>
  </si>
  <si>
    <t>5 - Qual país gera maior margem de lucro para a empresa em todo o período de análise?</t>
  </si>
  <si>
    <t>Apesar do PRODUTO 1 ter tido uma margem de lucro inferior aos demais, Nenhum produto gerou prejuízo</t>
  </si>
  <si>
    <t>6 - Qual país representa o maior faturamento da empresa em todo o período?</t>
  </si>
  <si>
    <t>7 - Qual tipo de cliente representa o maior faturamento da empresa em todo período?</t>
  </si>
  <si>
    <t>8 - Qual tipo de cliente resulta em uma maior margem de lucro para a empresa?</t>
  </si>
  <si>
    <t>9 - Algum produto gerou prejuízo para esta empresa no período analisado?</t>
  </si>
  <si>
    <t>10 - Qual faturamento total e margem de lucro de cada produto?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</si>
</sst>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8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8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8"/>
      </right>
      <top style="thin">
        <color theme="1"/>
      </top>
      <bottom style="thin">
        <color theme="1"/>
      </bottom>
      <diagonal/>
    </border>
    <border>
      <left style="thin">
        <color theme="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8"/>
      </top>
      <bottom style="thin">
        <color theme="8"/>
      </bottom>
      <diagonal/>
    </border>
    <border>
      <left style="thin">
        <color theme="1"/>
      </left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Border="1"/>
    <xf numFmtId="0" fontId="0" fillId="0" borderId="2" xfId="0" applyBorder="1"/>
    <xf numFmtId="164" fontId="0" fillId="0" borderId="2" xfId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  <xf numFmtId="164" fontId="2" fillId="2" borderId="0" xfId="1" applyFont="1" applyFill="1" applyBorder="1"/>
    <xf numFmtId="43" fontId="0" fillId="0" borderId="0" xfId="0" applyNumberFormat="1"/>
    <xf numFmtId="164" fontId="0" fillId="0" borderId="0" xfId="1" applyFont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164" fontId="0" fillId="0" borderId="0" xfId="0" applyNumberFormat="1"/>
    <xf numFmtId="17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0" fillId="0" borderId="4" xfId="0" applyBorder="1"/>
    <xf numFmtId="0" fontId="2" fillId="5" borderId="4" xfId="0" applyFont="1" applyFill="1" applyBorder="1"/>
    <xf numFmtId="0" fontId="3" fillId="0" borderId="7" xfId="0" applyFont="1" applyBorder="1"/>
    <xf numFmtId="17" fontId="2" fillId="5" borderId="5" xfId="0" applyNumberFormat="1" applyFont="1" applyFill="1" applyBorder="1" applyAlignment="1">
      <alignment horizontal="center"/>
    </xf>
    <xf numFmtId="17" fontId="2" fillId="5" borderId="6" xfId="0" applyNumberFormat="1" applyFont="1" applyFill="1" applyBorder="1" applyAlignment="1">
      <alignment horizontal="center"/>
    </xf>
    <xf numFmtId="164" fontId="0" fillId="0" borderId="5" xfId="1" applyFont="1" applyBorder="1"/>
    <xf numFmtId="164" fontId="3" fillId="0" borderId="8" xfId="0" applyNumberFormat="1" applyFont="1" applyBorder="1"/>
    <xf numFmtId="0" fontId="0" fillId="0" borderId="10" xfId="0" applyBorder="1"/>
    <xf numFmtId="164" fontId="0" fillId="0" borderId="8" xfId="1" applyFont="1" applyBorder="1"/>
    <xf numFmtId="0" fontId="0" fillId="0" borderId="8" xfId="0" applyBorder="1"/>
    <xf numFmtId="164" fontId="4" fillId="0" borderId="17" xfId="1" applyFont="1" applyBorder="1" applyAlignment="1"/>
    <xf numFmtId="0" fontId="0" fillId="0" borderId="17" xfId="0" applyBorder="1"/>
    <xf numFmtId="0" fontId="0" fillId="0" borderId="20" xfId="0" applyBorder="1"/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164" fontId="3" fillId="6" borderId="19" xfId="0" applyNumberFormat="1" applyFont="1" applyFill="1" applyBorder="1"/>
    <xf numFmtId="0" fontId="0" fillId="6" borderId="19" xfId="0" applyFill="1" applyBorder="1"/>
    <xf numFmtId="17" fontId="10" fillId="6" borderId="0" xfId="0" applyNumberFormat="1" applyFont="1" applyFill="1" applyAlignment="1">
      <alignment horizontal="center"/>
    </xf>
    <xf numFmtId="164" fontId="3" fillId="0" borderId="0" xfId="1" applyFont="1"/>
    <xf numFmtId="17" fontId="10" fillId="6" borderId="6" xfId="0" applyNumberFormat="1" applyFont="1" applyFill="1" applyBorder="1" applyAlignment="1">
      <alignment horizontal="center"/>
    </xf>
    <xf numFmtId="164" fontId="0" fillId="0" borderId="6" xfId="1" applyFont="1" applyBorder="1"/>
    <xf numFmtId="164" fontId="3" fillId="0" borderId="9" xfId="1" applyFont="1" applyBorder="1"/>
    <xf numFmtId="0" fontId="4" fillId="0" borderId="16" xfId="0" applyFont="1" applyBorder="1" applyAlignment="1">
      <alignment horizontal="left"/>
    </xf>
    <xf numFmtId="17" fontId="2" fillId="8" borderId="6" xfId="0" applyNumberFormat="1" applyFont="1" applyFill="1" applyBorder="1" applyAlignment="1">
      <alignment horizontal="center"/>
    </xf>
    <xf numFmtId="164" fontId="0" fillId="0" borderId="9" xfId="1" applyFont="1" applyBorder="1"/>
    <xf numFmtId="17" fontId="2" fillId="7" borderId="6" xfId="0" applyNumberFormat="1" applyFont="1" applyFill="1" applyBorder="1" applyAlignment="1">
      <alignment horizontal="center"/>
    </xf>
    <xf numFmtId="17" fontId="2" fillId="9" borderId="6" xfId="0" applyNumberFormat="1" applyFont="1" applyFill="1" applyBorder="1" applyAlignment="1">
      <alignment horizontal="center"/>
    </xf>
    <xf numFmtId="10" fontId="4" fillId="0" borderId="17" xfId="3" applyNumberFormat="1" applyFont="1" applyBorder="1" applyAlignment="1">
      <alignment horizontal="left"/>
    </xf>
    <xf numFmtId="10" fontId="3" fillId="0" borderId="11" xfId="3" applyNumberFormat="1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164" fontId="4" fillId="0" borderId="17" xfId="1" applyFont="1" applyBorder="1" applyAlignment="1">
      <alignment horizontal="left"/>
    </xf>
    <xf numFmtId="0" fontId="8" fillId="6" borderId="19" xfId="0" applyFont="1" applyFill="1" applyBorder="1" applyAlignment="1">
      <alignment horizontal="left"/>
    </xf>
    <xf numFmtId="0" fontId="2" fillId="5" borderId="24" xfId="0" applyFont="1" applyFill="1" applyBorder="1"/>
    <xf numFmtId="0" fontId="0" fillId="0" borderId="24" xfId="0" applyBorder="1"/>
    <xf numFmtId="0" fontId="3" fillId="0" borderId="23" xfId="0" applyFont="1" applyBorder="1"/>
    <xf numFmtId="9" fontId="0" fillId="0" borderId="9" xfId="3" applyFont="1" applyBorder="1"/>
    <xf numFmtId="10" fontId="3" fillId="0" borderId="6" xfId="3" applyNumberFormat="1" applyFont="1" applyBorder="1" applyAlignment="1">
      <alignment horizontal="center"/>
    </xf>
    <xf numFmtId="164" fontId="0" fillId="0" borderId="13" xfId="1" applyFont="1" applyBorder="1"/>
    <xf numFmtId="0" fontId="0" fillId="0" borderId="9" xfId="0" applyBorder="1"/>
    <xf numFmtId="0" fontId="13" fillId="0" borderId="0" xfId="0" applyFont="1"/>
    <xf numFmtId="0" fontId="12" fillId="6" borderId="12" xfId="0" applyFont="1" applyFill="1" applyBorder="1"/>
    <xf numFmtId="0" fontId="8" fillId="0" borderId="20" xfId="0" applyFont="1" applyBorder="1" applyAlignment="1">
      <alignment horizontal="left"/>
    </xf>
    <xf numFmtId="0" fontId="12" fillId="6" borderId="19" xfId="0" applyFont="1" applyFill="1" applyBorder="1"/>
    <xf numFmtId="164" fontId="4" fillId="0" borderId="20" xfId="1" applyFont="1" applyBorder="1" applyAlignment="1"/>
    <xf numFmtId="0" fontId="14" fillId="6" borderId="15" xfId="0" applyFont="1" applyFill="1" applyBorder="1" applyAlignment="1">
      <alignment horizontal="left"/>
    </xf>
    <xf numFmtId="0" fontId="7" fillId="6" borderId="12" xfId="0" applyFont="1" applyFill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14" fillId="6" borderId="15" xfId="0" applyFont="1" applyFill="1" applyBorder="1"/>
    <xf numFmtId="0" fontId="14" fillId="6" borderId="12" xfId="0" applyFont="1" applyFill="1" applyBorder="1"/>
    <xf numFmtId="0" fontId="14" fillId="6" borderId="19" xfId="0" applyFont="1" applyFill="1" applyBorder="1"/>
    <xf numFmtId="164" fontId="4" fillId="0" borderId="20" xfId="0" applyNumberFormat="1" applyFont="1" applyBorder="1" applyAlignment="1">
      <alignment horizontal="left"/>
    </xf>
    <xf numFmtId="0" fontId="7" fillId="6" borderId="19" xfId="0" applyFont="1" applyFill="1" applyBorder="1" applyAlignment="1">
      <alignment horizontal="left"/>
    </xf>
    <xf numFmtId="10" fontId="4" fillId="0" borderId="20" xfId="3" applyNumberFormat="1" applyFont="1" applyBorder="1" applyAlignment="1">
      <alignment horizontal="left"/>
    </xf>
    <xf numFmtId="164" fontId="0" fillId="0" borderId="25" xfId="1" applyFont="1" applyBorder="1"/>
    <xf numFmtId="0" fontId="11" fillId="9" borderId="14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164" fontId="5" fillId="0" borderId="21" xfId="1" applyFont="1" applyBorder="1" applyAlignment="1">
      <alignment horizontal="center"/>
    </xf>
    <xf numFmtId="164" fontId="5" fillId="0" borderId="22" xfId="1" applyFont="1" applyBorder="1" applyAlignment="1">
      <alignment horizontal="center"/>
    </xf>
    <xf numFmtId="0" fontId="6" fillId="4" borderId="0" xfId="0" applyFont="1" applyFill="1" applyAlignmen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42"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Resolução!$D$74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Resolução!$C$75:$C$80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Resolução!$D$75:$D$80</c:f>
              <c:numCache>
                <c:formatCode>_("$"* #,##0.00_);_("$"* \(#,##0.00\);_("$"* "-"??_);_(@_)</c:formatCode>
                <c:ptCount val="6"/>
                <c:pt idx="0">
                  <c:v>627954.58500000462</c:v>
                </c:pt>
                <c:pt idx="1">
                  <c:v>2114754.8799999952</c:v>
                </c:pt>
                <c:pt idx="2">
                  <c:v>4797437.9500000104</c:v>
                </c:pt>
                <c:pt idx="3">
                  <c:v>2305992.4649999999</c:v>
                </c:pt>
                <c:pt idx="4">
                  <c:v>3034608.0199999996</c:v>
                </c:pt>
                <c:pt idx="5">
                  <c:v>2814104.0599999987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9-4A75-B34B-A5D15444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546031"/>
        <c:axId val="1486546511"/>
      </c:barChart>
      <c:catAx>
        <c:axId val="14865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546511"/>
        <c:crosses val="autoZero"/>
        <c:auto val="1"/>
        <c:lblAlgn val="ctr"/>
        <c:lblOffset val="100"/>
        <c:noMultiLvlLbl val="0"/>
      </c:catAx>
      <c:valAx>
        <c:axId val="14865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5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Resolução!$E$74</c:f>
              <c:strCache>
                <c:ptCount val="1"/>
                <c:pt idx="0">
                  <c:v>Margem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Resolução!$C$75:$C$80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Resolução!$E$75:$E$80</c:f>
              <c:numCache>
                <c:formatCode>0.00%</c:formatCode>
                <c:ptCount val="6"/>
                <c:pt idx="0">
                  <c:v>4.5453535326694203E-2</c:v>
                </c:pt>
                <c:pt idx="1">
                  <c:v>0.13740381407599511</c:v>
                </c:pt>
                <c:pt idx="2">
                  <c:v>0.14532783102780081</c:v>
                </c:pt>
                <c:pt idx="3">
                  <c:v>0.12635533979614899</c:v>
                </c:pt>
                <c:pt idx="4">
                  <c:v>0.14794362834378735</c:v>
                </c:pt>
                <c:pt idx="5">
                  <c:v>0.15856683702782967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D-42E1-810C-0AFC8997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925951"/>
        <c:axId val="1357923071"/>
      </c:barChart>
      <c:catAx>
        <c:axId val="13579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923071"/>
        <c:crosses val="autoZero"/>
        <c:auto val="1"/>
        <c:lblAlgn val="ctr"/>
        <c:lblOffset val="100"/>
        <c:noMultiLvlLbl val="0"/>
      </c:catAx>
      <c:valAx>
        <c:axId val="13579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9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Resolução!$F$74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Resolução!$C$75:$C$80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Resolução!$F$75:$F$80</c:f>
              <c:numCache>
                <c:formatCode>_("$"* #,##0.00_);_("$"* \(#,##0.00\);_("$"* "-"??_);_(@_)</c:formatCode>
                <c:ptCount val="6"/>
                <c:pt idx="0">
                  <c:v>13815307.885000004</c:v>
                </c:pt>
                <c:pt idx="1">
                  <c:v>15390801.879999995</c:v>
                </c:pt>
                <c:pt idx="2">
                  <c:v>33011143.95000001</c:v>
                </c:pt>
                <c:pt idx="3">
                  <c:v>18250059.465</c:v>
                </c:pt>
                <c:pt idx="4">
                  <c:v>20511921.02</c:v>
                </c:pt>
                <c:pt idx="5">
                  <c:v>17747116.059999999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9-4384-81D7-DF5FEB79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680575"/>
        <c:axId val="1315681055"/>
      </c:barChart>
      <c:catAx>
        <c:axId val="13156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681055"/>
        <c:crosses val="autoZero"/>
        <c:auto val="1"/>
        <c:lblAlgn val="ctr"/>
        <c:lblOffset val="100"/>
        <c:noMultiLvlLbl val="0"/>
      </c:catAx>
      <c:valAx>
        <c:axId val="13156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6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Resolução!$D$43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Resolução!$C$44:$C$48</c:f>
              <c:strCache>
                <c:ptCount val="5"/>
                <c:pt idx="0">
                  <c:v>Canadá</c:v>
                </c:pt>
                <c:pt idx="1">
                  <c:v>Alemanha</c:v>
                </c:pt>
                <c:pt idx="2">
                  <c:v>França</c:v>
                </c:pt>
                <c:pt idx="3">
                  <c:v>Chile</c:v>
                </c:pt>
                <c:pt idx="4">
                  <c:v>EUA</c:v>
                </c:pt>
              </c:strCache>
            </c:strRef>
          </c:cat>
          <c:val>
            <c:numRef>
              <c:f>Resolução!$D$44:$D$48</c:f>
              <c:numCache>
                <c:formatCode>_("$"* #,##0.00_);_("$"* \(#,##0.00\);_("$"* "-"??_);_(@_)</c:formatCode>
                <c:ptCount val="5"/>
                <c:pt idx="0">
                  <c:v>3311818.9850000069</c:v>
                </c:pt>
                <c:pt idx="1">
                  <c:v>3411122.22000001</c:v>
                </c:pt>
                <c:pt idx="2">
                  <c:v>3477575.0800000057</c:v>
                </c:pt>
                <c:pt idx="3">
                  <c:v>2658929.8100000024</c:v>
                </c:pt>
                <c:pt idx="4">
                  <c:v>2835405.8650000133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3-4F84-AD8E-815D4801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370767"/>
        <c:axId val="1839371247"/>
      </c:barChart>
      <c:catAx>
        <c:axId val="183937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371247"/>
        <c:crosses val="autoZero"/>
        <c:auto val="1"/>
        <c:lblAlgn val="ctr"/>
        <c:lblOffset val="100"/>
        <c:noMultiLvlLbl val="0"/>
      </c:catAx>
      <c:valAx>
        <c:axId val="18393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3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Resolução!$E$43</c:f>
              <c:strCache>
                <c:ptCount val="1"/>
                <c:pt idx="0">
                  <c:v>Margem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Resolução!$C$44:$C$48</c:f>
              <c:strCache>
                <c:ptCount val="5"/>
                <c:pt idx="0">
                  <c:v>Canadá</c:v>
                </c:pt>
                <c:pt idx="1">
                  <c:v>Alemanha</c:v>
                </c:pt>
                <c:pt idx="2">
                  <c:v>França</c:v>
                </c:pt>
                <c:pt idx="3">
                  <c:v>Chile</c:v>
                </c:pt>
                <c:pt idx="4">
                  <c:v>EUA</c:v>
                </c:pt>
              </c:strCache>
            </c:strRef>
          </c:cat>
          <c:val>
            <c:numRef>
              <c:f>Resolução!$E$44:$E$48</c:f>
              <c:numCache>
                <c:formatCode>0.00%</c:formatCode>
                <c:ptCount val="5"/>
                <c:pt idx="0">
                  <c:v>0.133070753363591</c:v>
                </c:pt>
                <c:pt idx="1">
                  <c:v>0.1451211554906528</c:v>
                </c:pt>
                <c:pt idx="2">
                  <c:v>0.14279175822599563</c:v>
                </c:pt>
                <c:pt idx="3">
                  <c:v>0.12692181581743447</c:v>
                </c:pt>
                <c:pt idx="4">
                  <c:v>0.11328106688334022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D-45A8-9778-00611B28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300447"/>
        <c:axId val="1336125055"/>
      </c:barChart>
      <c:catAx>
        <c:axId val="117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125055"/>
        <c:crosses val="autoZero"/>
        <c:auto val="1"/>
        <c:lblAlgn val="ctr"/>
        <c:lblOffset val="100"/>
        <c:noMultiLvlLbl val="0"/>
      </c:catAx>
      <c:valAx>
        <c:axId val="13361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3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Resolução!$F$43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Resolução!$C$44:$C$48</c:f>
              <c:strCache>
                <c:ptCount val="5"/>
                <c:pt idx="0">
                  <c:v>Canadá</c:v>
                </c:pt>
                <c:pt idx="1">
                  <c:v>Alemanha</c:v>
                </c:pt>
                <c:pt idx="2">
                  <c:v>França</c:v>
                </c:pt>
                <c:pt idx="3">
                  <c:v>Chile</c:v>
                </c:pt>
                <c:pt idx="4">
                  <c:v>EUA</c:v>
                </c:pt>
              </c:strCache>
            </c:strRef>
          </c:cat>
          <c:val>
            <c:numRef>
              <c:f>Resolução!$F$44:$F$48</c:f>
              <c:numCache>
                <c:formatCode>_("$"* #,##0.00_);_("$"* \(#,##0.00\);_("$"* "-"??_);_(@_)</c:formatCode>
                <c:ptCount val="5"/>
                <c:pt idx="0">
                  <c:v>24887654.885000005</c:v>
                </c:pt>
                <c:pt idx="1">
                  <c:v>23505340.820000011</c:v>
                </c:pt>
                <c:pt idx="2">
                  <c:v>24354172.280000009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2-42EF-AE18-73D76F90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242239"/>
        <c:axId val="1340241279"/>
      </c:barChart>
      <c:catAx>
        <c:axId val="134024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241279"/>
        <c:crosses val="autoZero"/>
        <c:auto val="1"/>
        <c:lblAlgn val="ctr"/>
        <c:lblOffset val="100"/>
        <c:noMultiLvlLbl val="0"/>
      </c:catAx>
      <c:valAx>
        <c:axId val="13402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24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E9CA5C-091B-42FE-8BC3-95A920A367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02D62-1F70-4233-8743-9BF9D1CD196B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1C471F-CBB6-44BA-896D-06D5C5D0E68A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E8A63B-1DD7-4424-8586-EAD0C341DC06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2D9C79-2AA8-477B-AFF7-E38D82EBAD5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80D036-C4E0-473D-ABE6-75CF00CC398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2B9B15-BF5C-172C-8440-1D9274E269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0BEAE-AD36-C7FF-5B2A-F2DA2433A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1FB356-7AF6-1BE3-51E6-6A43A795BF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E967B-06DE-A328-714D-4E14C8DD0D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9B06A9-9C17-E772-ABE9-3D7245BAB8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D4D4F-75B3-B821-D687-22C1CF1CD5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9CB80-0D63-4498-8EE1-52E1A4C5CDD9}" name="Tabela1" displayName="Tabela1" ref="C7:T14" totalsRowShown="0" headerRowDxfId="41" dataDxfId="40" dataCellStyle="Moeda">
  <autoFilter ref="C7:T14" xr:uid="{F8F9CB80-0D63-4498-8EE1-52E1A4C5CD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D38CD99E-1D2F-423A-98F6-D3C60DE7D589}" name="Países"/>
    <tableColumn id="2" xr3:uid="{FFBB6915-367E-47AA-9B9C-0BC323A93FB1}" name="set/18" dataDxfId="39" dataCellStyle="Moeda"/>
    <tableColumn id="3" xr3:uid="{9F2F3177-BC2B-4122-930D-A5E734969B2E}" name="out/18" dataDxfId="38" dataCellStyle="Moeda"/>
    <tableColumn id="4" xr3:uid="{77292D08-D7DE-47A1-8ECC-C06CCE8BC13D}" name="nov/18" dataDxfId="37" dataCellStyle="Moeda"/>
    <tableColumn id="5" xr3:uid="{53E12273-6E23-4F3C-9FB1-ABBCD0F08262}" name="dez/18" dataDxfId="36" dataCellStyle="Moeda"/>
    <tableColumn id="6" xr3:uid="{2F19ED40-C07E-4BF4-9DEB-3605BA101713}" name="jan/19" dataDxfId="35" dataCellStyle="Moeda"/>
    <tableColumn id="7" xr3:uid="{A714C49C-CCCF-49AC-9D90-2BF06FF73F02}" name="fev/19" dataDxfId="34" dataCellStyle="Moeda"/>
    <tableColumn id="8" xr3:uid="{D1307381-8240-4B98-BC0D-51C1D6F868F2}" name="mar/19" dataDxfId="33" dataCellStyle="Moeda"/>
    <tableColumn id="9" xr3:uid="{5419DFAB-F8DA-4657-A500-4E01198229D5}" name="abr/19" dataDxfId="32" dataCellStyle="Moeda"/>
    <tableColumn id="10" xr3:uid="{9EDB5022-8C6B-45E0-BEE4-9FB9B86B3C75}" name="mai/19" dataDxfId="31" dataCellStyle="Moeda"/>
    <tableColumn id="11" xr3:uid="{B9E4AB2E-3467-4A1D-BC4F-7364847165EE}" name="jun/19" dataDxfId="30" dataCellStyle="Moeda"/>
    <tableColumn id="12" xr3:uid="{CD979189-7E9C-4AEA-B438-3508AC536C5B}" name="jul/19" dataDxfId="29" dataCellStyle="Moeda"/>
    <tableColumn id="13" xr3:uid="{57DFA38B-4063-4AE1-B24F-BCB950E4C21F}" name="ago/19" dataDxfId="28" dataCellStyle="Moeda"/>
    <tableColumn id="14" xr3:uid="{F1522C46-95AC-497E-B9D5-FBC0B3939879}" name="set/19" dataDxfId="27" dataCellStyle="Moeda"/>
    <tableColumn id="15" xr3:uid="{BCC95FC5-4A4F-4BBF-91D3-48FBCD54698C}" name="out/19" dataDxfId="26" dataCellStyle="Moeda"/>
    <tableColumn id="16" xr3:uid="{9EDA756F-7397-4FDA-BB95-3DE1332F8728}" name="nov/19" dataDxfId="25" dataCellStyle="Moeda"/>
    <tableColumn id="17" xr3:uid="{8A21C59C-B004-4CF3-99F1-66F8EBDF0399}" name="dez/19" dataDxfId="24" dataCellStyle="Moeda"/>
    <tableColumn id="18" xr3:uid="{53543BCE-BFCA-4060-A5EE-E28EF20571D5}" name="Total" dataDxfId="23" dataCellStyle="Moeda">
      <calculatedColumnFormula>SUM(Tabela1[[#This Row],[set/18]:[dez/19]])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F869F7-D545-42F6-B5E8-99406584853B}" name="Tabela15" displayName="Tabela15" ref="C20:T27" totalsRowShown="0" headerRowDxfId="22" dataDxfId="21" dataCellStyle="Moeda">
  <autoFilter ref="C20:T27" xr:uid="{F4F869F7-D545-42F6-B5E8-99406584853B}"/>
  <tableColumns count="18">
    <tableColumn id="1" xr3:uid="{1181C76C-4F96-4EA8-9570-1EF941DE6517}" name="Países"/>
    <tableColumn id="2" xr3:uid="{81F10A8C-A80C-4B4D-B094-6A8AFCDE9AAB}" name="set/18" dataDxfId="20" dataCellStyle="Moeda"/>
    <tableColumn id="3" xr3:uid="{63119661-8265-401B-BD00-EF4EE63F1214}" name="out/18" dataDxfId="19" dataCellStyle="Moeda"/>
    <tableColumn id="4" xr3:uid="{66AB6AD7-5D63-45F0-885F-2EBDB93F4354}" name="nov/18" dataDxfId="18" dataCellStyle="Moeda"/>
    <tableColumn id="5" xr3:uid="{AF7AEC0F-ACB0-4EC8-99B2-27CE45C552F6}" name="dez/18" dataDxfId="17" dataCellStyle="Moeda"/>
    <tableColumn id="6" xr3:uid="{D4443AA6-821E-4C8B-81D9-A1A63C8ECBD2}" name="jan/19" dataDxfId="16" dataCellStyle="Moeda"/>
    <tableColumn id="7" xr3:uid="{CC995535-DC85-4E21-93E4-14C0676D2279}" name="fev/19" dataDxfId="15" dataCellStyle="Moeda"/>
    <tableColumn id="8" xr3:uid="{40E0F346-DB0D-422A-B4D7-A627452E5CB7}" name="mar/19" dataDxfId="14" dataCellStyle="Moeda"/>
    <tableColumn id="9" xr3:uid="{E7BF87AB-6488-4D5A-9AC8-A9C4D178E65C}" name="abr/19" dataDxfId="13" dataCellStyle="Moeda"/>
    <tableColumn id="10" xr3:uid="{33A6675D-81F8-49C4-9CC0-5A3CE48B73EE}" name="mai/19" dataDxfId="12" dataCellStyle="Moeda"/>
    <tableColumn id="11" xr3:uid="{842A3F7D-1725-41EF-B2C9-0B3A74B90A97}" name="jun/19" dataDxfId="11" dataCellStyle="Moeda"/>
    <tableColumn id="12" xr3:uid="{3028F0A2-F4A9-4C92-B792-5953F8764DC4}" name="jul/19" dataDxfId="10" dataCellStyle="Moeda"/>
    <tableColumn id="13" xr3:uid="{9A8D9BB7-1CCD-4485-B0B9-644349CF0D5C}" name="ago/19" dataDxfId="9" dataCellStyle="Moeda"/>
    <tableColumn id="14" xr3:uid="{8783CC3D-E58C-4F50-9B25-BA3135B578B1}" name="set/19" dataDxfId="8" dataCellStyle="Moeda"/>
    <tableColumn id="15" xr3:uid="{459EA92C-9487-40FF-8066-AA9146124D5B}" name="out/19" dataDxfId="7" dataCellStyle="Moeda"/>
    <tableColumn id="16" xr3:uid="{7D6012AD-AA69-4770-8C8A-B8A4DDBCC8CE}" name="nov/19" dataDxfId="6" dataCellStyle="Moeda"/>
    <tableColumn id="17" xr3:uid="{EBF6A3E5-EB28-48EA-A8E9-6E2EF793786A}" name="dez/19" dataDxfId="5" dataCellStyle="Moeda"/>
    <tableColumn id="18" xr3:uid="{D28CB00E-3119-41D2-9E7C-6729CE48E001}" name="Faturamento Médio" dataDxfId="4" dataCellStyle="Moeda">
      <calculatedColumnFormula>AVERAGE(Tabela15[[#This Row],[set/18]:[dez/19]])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393-BB62-42E2-908F-1F58D8131ACE}">
  <dimension ref="A1:N703"/>
  <sheetViews>
    <sheetView showGridLines="0" workbookViewId="0">
      <selection activeCell="S5" sqref="S5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10.140625" bestFit="1" customWidth="1"/>
    <col min="4" max="4" width="26" bestFit="1" customWidth="1"/>
    <col min="5" max="5" width="23.140625" bestFit="1" customWidth="1"/>
    <col min="6" max="6" width="18.140625" customWidth="1"/>
    <col min="7" max="7" width="12.140625" bestFit="1" customWidth="1"/>
    <col min="8" max="8" width="27.28515625" bestFit="1" customWidth="1"/>
    <col min="9" max="10" width="12.5703125" bestFit="1" customWidth="1"/>
    <col min="11" max="11" width="10.5703125" bestFit="1" customWidth="1"/>
    <col min="12" max="12" width="10.7109375" bestFit="1" customWidth="1"/>
    <col min="13" max="13" width="5" bestFit="1" customWidth="1"/>
    <col min="14" max="14" width="10.5703125" bestFit="1" customWidth="1"/>
  </cols>
  <sheetData>
    <row r="1" spans="1:14" x14ac:dyDescent="0.25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  <c r="N1" s="13" t="s">
        <v>41</v>
      </c>
    </row>
    <row r="2" spans="1:14" x14ac:dyDescent="0.25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  <c r="N2" s="14">
        <f>(D2*E2)-G2-I2-J2</f>
        <v>0</v>
      </c>
    </row>
    <row r="3" spans="1:14" x14ac:dyDescent="0.25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  <c r="N3" s="14">
        <f t="shared" ref="N3:N66" si="1">(D3*E3)-G3-I3-J3</f>
        <v>0</v>
      </c>
    </row>
    <row r="4" spans="1:14" x14ac:dyDescent="0.25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  <c r="N4" s="14">
        <f t="shared" si="1"/>
        <v>0</v>
      </c>
    </row>
    <row r="5" spans="1:14" x14ac:dyDescent="0.25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  <c r="N5" s="14">
        <f t="shared" si="1"/>
        <v>0</v>
      </c>
    </row>
    <row r="6" spans="1:14" x14ac:dyDescent="0.25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  <c r="N6" s="14">
        <f t="shared" si="1"/>
        <v>0</v>
      </c>
    </row>
    <row r="7" spans="1:14" x14ac:dyDescent="0.25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  <c r="N7" s="14">
        <f t="shared" si="1"/>
        <v>0</v>
      </c>
    </row>
    <row r="8" spans="1:14" x14ac:dyDescent="0.25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  <c r="N8" s="14">
        <f t="shared" si="1"/>
        <v>0</v>
      </c>
    </row>
    <row r="9" spans="1:14" x14ac:dyDescent="0.25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  <c r="N9" s="14">
        <f t="shared" si="1"/>
        <v>0</v>
      </c>
    </row>
    <row r="10" spans="1:14" x14ac:dyDescent="0.25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  <c r="N10" s="14">
        <f t="shared" si="1"/>
        <v>0</v>
      </c>
    </row>
    <row r="11" spans="1:14" x14ac:dyDescent="0.25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  <c r="N11" s="14">
        <f t="shared" si="1"/>
        <v>0</v>
      </c>
    </row>
    <row r="12" spans="1:14" x14ac:dyDescent="0.25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  <c r="N12" s="14">
        <f t="shared" si="1"/>
        <v>0</v>
      </c>
    </row>
    <row r="13" spans="1:14" x14ac:dyDescent="0.25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  <c r="N13" s="14">
        <f t="shared" si="1"/>
        <v>0</v>
      </c>
    </row>
    <row r="14" spans="1:14" x14ac:dyDescent="0.25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  <c r="N14" s="14">
        <f t="shared" si="1"/>
        <v>0</v>
      </c>
    </row>
    <row r="15" spans="1:14" x14ac:dyDescent="0.25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  <c r="N15" s="14">
        <f t="shared" si="1"/>
        <v>0</v>
      </c>
    </row>
    <row r="16" spans="1:14" x14ac:dyDescent="0.25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  <c r="N16" s="14">
        <f t="shared" si="1"/>
        <v>0</v>
      </c>
    </row>
    <row r="17" spans="1:14" x14ac:dyDescent="0.25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  <c r="N17" s="14">
        <f t="shared" si="1"/>
        <v>0</v>
      </c>
    </row>
    <row r="18" spans="1:14" x14ac:dyDescent="0.25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  <c r="N18" s="14">
        <f t="shared" si="1"/>
        <v>0</v>
      </c>
    </row>
    <row r="19" spans="1:14" x14ac:dyDescent="0.25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  <c r="N19" s="14">
        <f t="shared" si="1"/>
        <v>0</v>
      </c>
    </row>
    <row r="20" spans="1:14" x14ac:dyDescent="0.25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  <c r="N20" s="14">
        <f t="shared" si="1"/>
        <v>0</v>
      </c>
    </row>
    <row r="21" spans="1:14" x14ac:dyDescent="0.25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  <c r="N21" s="14">
        <f t="shared" si="1"/>
        <v>0</v>
      </c>
    </row>
    <row r="22" spans="1:14" x14ac:dyDescent="0.25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  <c r="N22" s="14">
        <f t="shared" si="1"/>
        <v>0</v>
      </c>
    </row>
    <row r="23" spans="1:14" x14ac:dyDescent="0.25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  <c r="N23" s="14">
        <f t="shared" si="1"/>
        <v>0</v>
      </c>
    </row>
    <row r="24" spans="1:14" x14ac:dyDescent="0.25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  <c r="N24" s="14">
        <f t="shared" si="1"/>
        <v>0</v>
      </c>
    </row>
    <row r="25" spans="1:14" x14ac:dyDescent="0.25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  <c r="N25" s="14">
        <f t="shared" si="1"/>
        <v>0</v>
      </c>
    </row>
    <row r="26" spans="1:14" x14ac:dyDescent="0.25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  <c r="N26" s="14">
        <f t="shared" si="1"/>
        <v>0</v>
      </c>
    </row>
    <row r="27" spans="1:14" x14ac:dyDescent="0.25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  <c r="N27" s="14">
        <f t="shared" si="1"/>
        <v>0</v>
      </c>
    </row>
    <row r="28" spans="1:14" x14ac:dyDescent="0.25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  <c r="N28" s="14">
        <f t="shared" si="1"/>
        <v>0</v>
      </c>
    </row>
    <row r="29" spans="1:14" x14ac:dyDescent="0.25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  <c r="N29" s="14">
        <f t="shared" si="1"/>
        <v>0</v>
      </c>
    </row>
    <row r="30" spans="1:14" x14ac:dyDescent="0.25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  <c r="N30" s="14">
        <f t="shared" si="1"/>
        <v>0</v>
      </c>
    </row>
    <row r="31" spans="1:14" x14ac:dyDescent="0.25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  <c r="N31" s="14">
        <f t="shared" si="1"/>
        <v>0</v>
      </c>
    </row>
    <row r="32" spans="1:14" x14ac:dyDescent="0.25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  <c r="N32" s="14">
        <f t="shared" si="1"/>
        <v>0</v>
      </c>
    </row>
    <row r="33" spans="1:14" x14ac:dyDescent="0.25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  <c r="N33" s="14">
        <f t="shared" si="1"/>
        <v>0</v>
      </c>
    </row>
    <row r="34" spans="1:14" x14ac:dyDescent="0.25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  <c r="N34" s="14">
        <f t="shared" si="1"/>
        <v>0</v>
      </c>
    </row>
    <row r="35" spans="1:14" x14ac:dyDescent="0.25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  <c r="N35" s="14">
        <f t="shared" si="1"/>
        <v>0</v>
      </c>
    </row>
    <row r="36" spans="1:14" x14ac:dyDescent="0.25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  <c r="N36" s="14">
        <f t="shared" si="1"/>
        <v>0</v>
      </c>
    </row>
    <row r="37" spans="1:14" x14ac:dyDescent="0.25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  <c r="N37" s="14">
        <f t="shared" si="1"/>
        <v>0</v>
      </c>
    </row>
    <row r="38" spans="1:14" x14ac:dyDescent="0.25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  <c r="N38" s="14">
        <f t="shared" si="1"/>
        <v>0</v>
      </c>
    </row>
    <row r="39" spans="1:14" x14ac:dyDescent="0.25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  <c r="N39" s="14">
        <f t="shared" si="1"/>
        <v>0</v>
      </c>
    </row>
    <row r="40" spans="1:14" x14ac:dyDescent="0.25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  <c r="N40" s="14">
        <f t="shared" si="1"/>
        <v>0</v>
      </c>
    </row>
    <row r="41" spans="1:14" x14ac:dyDescent="0.25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  <c r="N41" s="14">
        <f t="shared" si="1"/>
        <v>0</v>
      </c>
    </row>
    <row r="42" spans="1:14" x14ac:dyDescent="0.25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  <c r="N42" s="14">
        <f t="shared" si="1"/>
        <v>0</v>
      </c>
    </row>
    <row r="43" spans="1:14" x14ac:dyDescent="0.25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  <c r="N43" s="14">
        <f t="shared" si="1"/>
        <v>0</v>
      </c>
    </row>
    <row r="44" spans="1:14" x14ac:dyDescent="0.25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  <c r="N44" s="14">
        <f t="shared" si="1"/>
        <v>0</v>
      </c>
    </row>
    <row r="45" spans="1:14" x14ac:dyDescent="0.25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  <c r="N45" s="14">
        <f t="shared" si="1"/>
        <v>0</v>
      </c>
    </row>
    <row r="46" spans="1:14" x14ac:dyDescent="0.25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  <c r="N46" s="14">
        <f t="shared" si="1"/>
        <v>0</v>
      </c>
    </row>
    <row r="47" spans="1:14" x14ac:dyDescent="0.25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  <c r="N47" s="14">
        <f t="shared" si="1"/>
        <v>0</v>
      </c>
    </row>
    <row r="48" spans="1:14" x14ac:dyDescent="0.25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  <c r="N48" s="14">
        <f t="shared" si="1"/>
        <v>0</v>
      </c>
    </row>
    <row r="49" spans="1:14" x14ac:dyDescent="0.25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  <c r="N49" s="14">
        <f t="shared" si="1"/>
        <v>0</v>
      </c>
    </row>
    <row r="50" spans="1:14" x14ac:dyDescent="0.25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  <c r="N50" s="14">
        <f t="shared" si="1"/>
        <v>0</v>
      </c>
    </row>
    <row r="51" spans="1:14" x14ac:dyDescent="0.25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  <c r="N51" s="14">
        <f t="shared" si="1"/>
        <v>0</v>
      </c>
    </row>
    <row r="52" spans="1:14" x14ac:dyDescent="0.25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  <c r="N52" s="14">
        <f t="shared" si="1"/>
        <v>0</v>
      </c>
    </row>
    <row r="53" spans="1:14" x14ac:dyDescent="0.25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  <c r="N53" s="14">
        <f t="shared" si="1"/>
        <v>0</v>
      </c>
    </row>
    <row r="54" spans="1:14" x14ac:dyDescent="0.25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  <c r="N54" s="14">
        <f t="shared" si="1"/>
        <v>0</v>
      </c>
    </row>
    <row r="55" spans="1:14" x14ac:dyDescent="0.25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  <c r="N55" s="14">
        <f t="shared" si="1"/>
        <v>0</v>
      </c>
    </row>
    <row r="56" spans="1:14" x14ac:dyDescent="0.25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  <c r="N56" s="14">
        <f t="shared" si="1"/>
        <v>0</v>
      </c>
    </row>
    <row r="57" spans="1:14" x14ac:dyDescent="0.25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  <c r="N57" s="14">
        <f t="shared" si="1"/>
        <v>0</v>
      </c>
    </row>
    <row r="58" spans="1:14" x14ac:dyDescent="0.25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  <c r="N58" s="14">
        <f t="shared" si="1"/>
        <v>0</v>
      </c>
    </row>
    <row r="59" spans="1:14" x14ac:dyDescent="0.25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  <c r="N59" s="14">
        <f t="shared" si="1"/>
        <v>0</v>
      </c>
    </row>
    <row r="60" spans="1:14" x14ac:dyDescent="0.25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  <c r="N60" s="14">
        <f t="shared" si="1"/>
        <v>0</v>
      </c>
    </row>
    <row r="61" spans="1:14" x14ac:dyDescent="0.25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  <c r="N61" s="14">
        <f t="shared" si="1"/>
        <v>0</v>
      </c>
    </row>
    <row r="62" spans="1:14" x14ac:dyDescent="0.25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  <c r="N62" s="14">
        <f t="shared" si="1"/>
        <v>0</v>
      </c>
    </row>
    <row r="63" spans="1:14" x14ac:dyDescent="0.25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  <c r="N63" s="14">
        <f t="shared" si="1"/>
        <v>0</v>
      </c>
    </row>
    <row r="64" spans="1:14" x14ac:dyDescent="0.25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  <c r="N64" s="14">
        <f t="shared" si="1"/>
        <v>0</v>
      </c>
    </row>
    <row r="65" spans="1:14" x14ac:dyDescent="0.25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  <c r="N65" s="14">
        <f t="shared" si="1"/>
        <v>0</v>
      </c>
    </row>
    <row r="66" spans="1:14" x14ac:dyDescent="0.25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  <c r="N66" s="14">
        <f t="shared" si="1"/>
        <v>0</v>
      </c>
    </row>
    <row r="67" spans="1:14" x14ac:dyDescent="0.25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2">H67-I67</f>
        <v>10868</v>
      </c>
      <c r="K67" s="11">
        <v>43374</v>
      </c>
      <c r="L67" s="9" t="s">
        <v>29</v>
      </c>
      <c r="M67" s="12">
        <v>2018</v>
      </c>
      <c r="N67" s="14">
        <f t="shared" ref="N67:N130" si="3">(D67*E67)-G67-I67-J67</f>
        <v>0</v>
      </c>
    </row>
    <row r="68" spans="1:14" x14ac:dyDescent="0.25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2"/>
        <v>84518.499999999942</v>
      </c>
      <c r="K68" s="11">
        <v>43739</v>
      </c>
      <c r="L68" s="9" t="s">
        <v>29</v>
      </c>
      <c r="M68" s="12">
        <v>2019</v>
      </c>
      <c r="N68" s="14">
        <f t="shared" si="3"/>
        <v>0</v>
      </c>
    </row>
    <row r="69" spans="1:14" x14ac:dyDescent="0.25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2"/>
        <v>130377.5</v>
      </c>
      <c r="K69" s="11">
        <v>43800</v>
      </c>
      <c r="L69" s="9" t="s">
        <v>24</v>
      </c>
      <c r="M69" s="12">
        <v>2019</v>
      </c>
      <c r="N69" s="14">
        <f t="shared" si="3"/>
        <v>0</v>
      </c>
    </row>
    <row r="70" spans="1:14" x14ac:dyDescent="0.25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2"/>
        <v>10737.900000000001</v>
      </c>
      <c r="K70" s="11">
        <v>43525</v>
      </c>
      <c r="L70" s="9" t="s">
        <v>25</v>
      </c>
      <c r="M70" s="12">
        <v>2019</v>
      </c>
      <c r="N70" s="14">
        <f t="shared" si="3"/>
        <v>0</v>
      </c>
    </row>
    <row r="71" spans="1:14" x14ac:dyDescent="0.25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2"/>
        <v>108147</v>
      </c>
      <c r="K71" s="11">
        <v>43556</v>
      </c>
      <c r="L71" s="9" t="s">
        <v>31</v>
      </c>
      <c r="M71" s="12">
        <v>2019</v>
      </c>
      <c r="N71" s="14">
        <f t="shared" si="3"/>
        <v>0</v>
      </c>
    </row>
    <row r="72" spans="1:14" x14ac:dyDescent="0.25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2"/>
        <v>13479.899999999998</v>
      </c>
      <c r="K72" s="11">
        <v>43647</v>
      </c>
      <c r="L72" s="9" t="s">
        <v>26</v>
      </c>
      <c r="M72" s="12">
        <v>2019</v>
      </c>
      <c r="N72" s="14">
        <f t="shared" si="3"/>
        <v>0</v>
      </c>
    </row>
    <row r="73" spans="1:14" x14ac:dyDescent="0.25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2"/>
        <v>3531.8999999999996</v>
      </c>
      <c r="K73" s="11">
        <v>43678</v>
      </c>
      <c r="L73" s="9" t="s">
        <v>27</v>
      </c>
      <c r="M73" s="12">
        <v>2019</v>
      </c>
      <c r="N73" s="14">
        <f t="shared" si="3"/>
        <v>0</v>
      </c>
    </row>
    <row r="74" spans="1:14" x14ac:dyDescent="0.25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2"/>
        <v>117406</v>
      </c>
      <c r="K74" s="11">
        <v>43344</v>
      </c>
      <c r="L74" s="9" t="s">
        <v>28</v>
      </c>
      <c r="M74" s="12">
        <v>2018</v>
      </c>
      <c r="N74" s="14">
        <f t="shared" si="3"/>
        <v>0</v>
      </c>
    </row>
    <row r="75" spans="1:14" x14ac:dyDescent="0.25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2"/>
        <v>2486.25</v>
      </c>
      <c r="K75" s="11">
        <v>43374</v>
      </c>
      <c r="L75" s="9" t="s">
        <v>29</v>
      </c>
      <c r="M75" s="12">
        <v>2018</v>
      </c>
      <c r="N75" s="14">
        <f t="shared" si="3"/>
        <v>0</v>
      </c>
    </row>
    <row r="76" spans="1:14" x14ac:dyDescent="0.25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2"/>
        <v>7342.9000000000015</v>
      </c>
      <c r="K76" s="11">
        <v>43497</v>
      </c>
      <c r="L76" s="9" t="s">
        <v>22</v>
      </c>
      <c r="M76" s="12">
        <v>2019</v>
      </c>
      <c r="N76" s="14">
        <f t="shared" si="3"/>
        <v>0</v>
      </c>
    </row>
    <row r="77" spans="1:14" x14ac:dyDescent="0.25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2"/>
        <v>8670.5249999999978</v>
      </c>
      <c r="K77" s="11">
        <v>43556</v>
      </c>
      <c r="L77" s="9" t="s">
        <v>31</v>
      </c>
      <c r="M77" s="12">
        <v>2019</v>
      </c>
      <c r="N77" s="14">
        <f t="shared" si="3"/>
        <v>0</v>
      </c>
    </row>
    <row r="78" spans="1:14" x14ac:dyDescent="0.25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2"/>
        <v>2726.25</v>
      </c>
      <c r="K78" s="11">
        <v>43617</v>
      </c>
      <c r="L78" s="9" t="s">
        <v>23</v>
      </c>
      <c r="M78" s="12">
        <v>2019</v>
      </c>
      <c r="N78" s="14">
        <f t="shared" si="3"/>
        <v>0</v>
      </c>
    </row>
    <row r="79" spans="1:14" x14ac:dyDescent="0.25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2"/>
        <v>2951.25</v>
      </c>
      <c r="K79" s="11">
        <v>43617</v>
      </c>
      <c r="L79" s="9" t="s">
        <v>23</v>
      </c>
      <c r="M79" s="12">
        <v>2019</v>
      </c>
      <c r="N79" s="14">
        <f t="shared" si="3"/>
        <v>0</v>
      </c>
    </row>
    <row r="80" spans="1:14" x14ac:dyDescent="0.25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2"/>
        <v>6836.25</v>
      </c>
      <c r="K80" s="11">
        <v>43647</v>
      </c>
      <c r="L80" s="9" t="s">
        <v>26</v>
      </c>
      <c r="M80" s="12">
        <v>2019</v>
      </c>
      <c r="N80" s="14">
        <f t="shared" si="3"/>
        <v>0</v>
      </c>
    </row>
    <row r="81" spans="1:14" x14ac:dyDescent="0.25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2"/>
        <v>3622.9500000000007</v>
      </c>
      <c r="K81" s="11">
        <v>43709</v>
      </c>
      <c r="L81" s="9" t="s">
        <v>28</v>
      </c>
      <c r="M81" s="12">
        <v>2019</v>
      </c>
      <c r="N81" s="14">
        <f t="shared" si="3"/>
        <v>0</v>
      </c>
    </row>
    <row r="82" spans="1:14" x14ac:dyDescent="0.25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2"/>
        <v>6802.08</v>
      </c>
      <c r="K82" s="11">
        <v>43374</v>
      </c>
      <c r="L82" s="9" t="s">
        <v>29</v>
      </c>
      <c r="M82" s="12">
        <v>2018</v>
      </c>
      <c r="N82" s="14">
        <f t="shared" si="3"/>
        <v>0</v>
      </c>
    </row>
    <row r="83" spans="1:14" x14ac:dyDescent="0.25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2"/>
        <v>136535</v>
      </c>
      <c r="K83" s="11">
        <v>43770</v>
      </c>
      <c r="L83" s="9" t="s">
        <v>30</v>
      </c>
      <c r="M83" s="12">
        <v>2019</v>
      </c>
      <c r="N83" s="14">
        <f t="shared" si="3"/>
        <v>0</v>
      </c>
    </row>
    <row r="84" spans="1:14" x14ac:dyDescent="0.25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2"/>
        <v>186407.5</v>
      </c>
      <c r="K84" s="11">
        <v>43800</v>
      </c>
      <c r="L84" s="9" t="s">
        <v>24</v>
      </c>
      <c r="M84" s="12">
        <v>2019</v>
      </c>
      <c r="N84" s="14">
        <f t="shared" si="3"/>
        <v>0</v>
      </c>
    </row>
    <row r="85" spans="1:14" x14ac:dyDescent="0.25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2"/>
        <v>37867.200000000012</v>
      </c>
      <c r="K85" s="11">
        <v>43556</v>
      </c>
      <c r="L85" s="9" t="s">
        <v>31</v>
      </c>
      <c r="M85" s="12">
        <v>2019</v>
      </c>
      <c r="N85" s="14">
        <f t="shared" si="3"/>
        <v>0</v>
      </c>
    </row>
    <row r="86" spans="1:14" x14ac:dyDescent="0.25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2"/>
        <v>698.65999999999985</v>
      </c>
      <c r="K86" s="11">
        <v>43586</v>
      </c>
      <c r="L86" s="9" t="s">
        <v>32</v>
      </c>
      <c r="M86" s="12">
        <v>2019</v>
      </c>
      <c r="N86" s="14">
        <f t="shared" si="3"/>
        <v>0</v>
      </c>
    </row>
    <row r="87" spans="1:14" x14ac:dyDescent="0.25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2"/>
        <v>3461.25</v>
      </c>
      <c r="K87" s="11">
        <v>43678</v>
      </c>
      <c r="L87" s="9" t="s">
        <v>27</v>
      </c>
      <c r="M87" s="12">
        <v>2019</v>
      </c>
      <c r="N87" s="14">
        <f t="shared" si="3"/>
        <v>0</v>
      </c>
    </row>
    <row r="88" spans="1:14" x14ac:dyDescent="0.25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2"/>
        <v>2486.25</v>
      </c>
      <c r="K88" s="11">
        <v>43374</v>
      </c>
      <c r="L88" s="9" t="s">
        <v>29</v>
      </c>
      <c r="M88" s="12">
        <v>2018</v>
      </c>
      <c r="N88" s="14">
        <f t="shared" si="3"/>
        <v>0</v>
      </c>
    </row>
    <row r="89" spans="1:14" x14ac:dyDescent="0.25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2"/>
        <v>4037.5599999999995</v>
      </c>
      <c r="K89" s="11">
        <v>43405</v>
      </c>
      <c r="L89" s="9" t="s">
        <v>30</v>
      </c>
      <c r="M89" s="12">
        <v>2018</v>
      </c>
      <c r="N89" s="14">
        <f t="shared" si="3"/>
        <v>0</v>
      </c>
    </row>
    <row r="90" spans="1:14" x14ac:dyDescent="0.25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2"/>
        <v>507.58999999999992</v>
      </c>
      <c r="K90" s="11">
        <v>43525</v>
      </c>
      <c r="L90" s="9" t="s">
        <v>25</v>
      </c>
      <c r="M90" s="12">
        <v>2019</v>
      </c>
      <c r="N90" s="14">
        <f t="shared" si="3"/>
        <v>0</v>
      </c>
    </row>
    <row r="91" spans="1:14" x14ac:dyDescent="0.25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2"/>
        <v>81612.75</v>
      </c>
      <c r="K91" s="11">
        <v>43556</v>
      </c>
      <c r="L91" s="9" t="s">
        <v>31</v>
      </c>
      <c r="M91" s="12">
        <v>2019</v>
      </c>
      <c r="N91" s="14">
        <f t="shared" si="3"/>
        <v>0</v>
      </c>
    </row>
    <row r="92" spans="1:14" x14ac:dyDescent="0.25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2"/>
        <v>2726.25</v>
      </c>
      <c r="K92" s="11">
        <v>43617</v>
      </c>
      <c r="L92" s="9" t="s">
        <v>23</v>
      </c>
      <c r="M92" s="12">
        <v>2019</v>
      </c>
      <c r="N92" s="14">
        <f t="shared" si="3"/>
        <v>0</v>
      </c>
    </row>
    <row r="93" spans="1:14" x14ac:dyDescent="0.25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2"/>
        <v>2951.25</v>
      </c>
      <c r="K93" s="11">
        <v>43617</v>
      </c>
      <c r="L93" s="9" t="s">
        <v>23</v>
      </c>
      <c r="M93" s="12">
        <v>2019</v>
      </c>
      <c r="N93" s="14">
        <f t="shared" si="3"/>
        <v>0</v>
      </c>
    </row>
    <row r="94" spans="1:14" x14ac:dyDescent="0.25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2"/>
        <v>46342</v>
      </c>
      <c r="K94" s="11">
        <v>43709</v>
      </c>
      <c r="L94" s="9" t="s">
        <v>28</v>
      </c>
      <c r="M94" s="12">
        <v>2019</v>
      </c>
      <c r="N94" s="14">
        <f t="shared" si="3"/>
        <v>0</v>
      </c>
    </row>
    <row r="95" spans="1:14" x14ac:dyDescent="0.25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2"/>
        <v>23218</v>
      </c>
      <c r="K95" s="11">
        <v>43374</v>
      </c>
      <c r="L95" s="9" t="s">
        <v>29</v>
      </c>
      <c r="M95" s="12">
        <v>2018</v>
      </c>
      <c r="N95" s="14">
        <f t="shared" si="3"/>
        <v>0</v>
      </c>
    </row>
    <row r="96" spans="1:14" x14ac:dyDescent="0.25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2"/>
        <v>120840.5</v>
      </c>
      <c r="K96" s="11">
        <v>43739</v>
      </c>
      <c r="L96" s="9" t="s">
        <v>29</v>
      </c>
      <c r="M96" s="12">
        <v>2019</v>
      </c>
      <c r="N96" s="14">
        <f t="shared" si="3"/>
        <v>0</v>
      </c>
    </row>
    <row r="97" spans="1:14" x14ac:dyDescent="0.25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2"/>
        <v>6540</v>
      </c>
      <c r="K97" s="11">
        <v>43770</v>
      </c>
      <c r="L97" s="9" t="s">
        <v>30</v>
      </c>
      <c r="M97" s="12">
        <v>2019</v>
      </c>
      <c r="N97" s="14">
        <f t="shared" si="3"/>
        <v>0</v>
      </c>
    </row>
    <row r="98" spans="1:14" x14ac:dyDescent="0.25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2"/>
        <v>17662.32</v>
      </c>
      <c r="K98" s="11">
        <v>43344</v>
      </c>
      <c r="L98" s="9" t="s">
        <v>28</v>
      </c>
      <c r="M98" s="12">
        <v>2018</v>
      </c>
      <c r="N98" s="14">
        <f t="shared" si="3"/>
        <v>0</v>
      </c>
    </row>
    <row r="99" spans="1:14" x14ac:dyDescent="0.25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2"/>
        <v>1556.8500000000004</v>
      </c>
      <c r="K99" s="11">
        <v>43405</v>
      </c>
      <c r="L99" s="9" t="s">
        <v>30</v>
      </c>
      <c r="M99" s="12">
        <v>2018</v>
      </c>
      <c r="N99" s="14">
        <f t="shared" si="3"/>
        <v>0</v>
      </c>
    </row>
    <row r="100" spans="1:14" x14ac:dyDescent="0.25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2"/>
        <v>-7053.7500000000146</v>
      </c>
      <c r="K100" s="11">
        <v>43556</v>
      </c>
      <c r="L100" s="9" t="s">
        <v>31</v>
      </c>
      <c r="M100" s="12">
        <v>2019</v>
      </c>
      <c r="N100" s="14">
        <f t="shared" si="3"/>
        <v>0</v>
      </c>
    </row>
    <row r="101" spans="1:14" x14ac:dyDescent="0.25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2"/>
        <v>10955.7</v>
      </c>
      <c r="K101" s="11">
        <v>43739</v>
      </c>
      <c r="L101" s="9" t="s">
        <v>29</v>
      </c>
      <c r="M101" s="12">
        <v>2019</v>
      </c>
      <c r="N101" s="14">
        <f t="shared" si="3"/>
        <v>0</v>
      </c>
    </row>
    <row r="102" spans="1:14" x14ac:dyDescent="0.25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2"/>
        <v>4065.9999999999927</v>
      </c>
      <c r="K102" s="11">
        <v>43374</v>
      </c>
      <c r="L102" s="9" t="s">
        <v>29</v>
      </c>
      <c r="M102" s="12">
        <v>2018</v>
      </c>
      <c r="N102" s="14">
        <f t="shared" si="3"/>
        <v>0</v>
      </c>
    </row>
    <row r="103" spans="1:14" x14ac:dyDescent="0.25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2"/>
        <v>2917.1999999999989</v>
      </c>
      <c r="K103" s="11">
        <v>43405</v>
      </c>
      <c r="L103" s="9" t="s">
        <v>30</v>
      </c>
      <c r="M103" s="12">
        <v>2018</v>
      </c>
      <c r="N103" s="14">
        <f t="shared" si="3"/>
        <v>0</v>
      </c>
    </row>
    <row r="104" spans="1:14" x14ac:dyDescent="0.25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2"/>
        <v>162563.99999999988</v>
      </c>
      <c r="K104" s="11">
        <v>43800</v>
      </c>
      <c r="L104" s="9" t="s">
        <v>24</v>
      </c>
      <c r="M104" s="12">
        <v>2019</v>
      </c>
      <c r="N104" s="14">
        <f t="shared" si="3"/>
        <v>0</v>
      </c>
    </row>
    <row r="105" spans="1:14" x14ac:dyDescent="0.25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2"/>
        <v>10003.92</v>
      </c>
      <c r="K105" s="11">
        <v>43617</v>
      </c>
      <c r="L105" s="9" t="s">
        <v>23</v>
      </c>
      <c r="M105" s="12">
        <v>2019</v>
      </c>
      <c r="N105" s="14">
        <f t="shared" si="3"/>
        <v>0</v>
      </c>
    </row>
    <row r="106" spans="1:14" x14ac:dyDescent="0.25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2"/>
        <v>15033.599999999999</v>
      </c>
      <c r="K106" s="11">
        <v>43739</v>
      </c>
      <c r="L106" s="9" t="s">
        <v>29</v>
      </c>
      <c r="M106" s="12">
        <v>2019</v>
      </c>
      <c r="N106" s="14">
        <f t="shared" si="3"/>
        <v>0</v>
      </c>
    </row>
    <row r="107" spans="1:14" x14ac:dyDescent="0.25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2"/>
        <v>6044.4</v>
      </c>
      <c r="K107" s="11">
        <v>43770</v>
      </c>
      <c r="L107" s="9" t="s">
        <v>30</v>
      </c>
      <c r="M107" s="12">
        <v>2019</v>
      </c>
      <c r="N107" s="14">
        <f t="shared" si="3"/>
        <v>0</v>
      </c>
    </row>
    <row r="108" spans="1:14" x14ac:dyDescent="0.25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2"/>
        <v>4150</v>
      </c>
      <c r="K108" s="11">
        <v>43405</v>
      </c>
      <c r="L108" s="9" t="s">
        <v>30</v>
      </c>
      <c r="M108" s="12">
        <v>2018</v>
      </c>
      <c r="N108" s="14">
        <f t="shared" si="3"/>
        <v>0</v>
      </c>
    </row>
    <row r="109" spans="1:14" x14ac:dyDescent="0.25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2"/>
        <v>11106.099999999999</v>
      </c>
      <c r="K109" s="11">
        <v>43497</v>
      </c>
      <c r="L109" s="9" t="s">
        <v>22</v>
      </c>
      <c r="M109" s="12">
        <v>2019</v>
      </c>
      <c r="N109" s="14">
        <f t="shared" si="3"/>
        <v>0</v>
      </c>
    </row>
    <row r="110" spans="1:14" x14ac:dyDescent="0.25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2"/>
        <v>40392</v>
      </c>
      <c r="K110" s="11">
        <v>43586</v>
      </c>
      <c r="L110" s="9" t="s">
        <v>32</v>
      </c>
      <c r="M110" s="12">
        <v>2019</v>
      </c>
      <c r="N110" s="14">
        <f t="shared" si="3"/>
        <v>0</v>
      </c>
    </row>
    <row r="111" spans="1:14" x14ac:dyDescent="0.25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2"/>
        <v>76032</v>
      </c>
      <c r="K111" s="11">
        <v>43586</v>
      </c>
      <c r="L111" s="9" t="s">
        <v>32</v>
      </c>
      <c r="M111" s="12">
        <v>2019</v>
      </c>
      <c r="N111" s="14">
        <f t="shared" si="3"/>
        <v>0</v>
      </c>
    </row>
    <row r="112" spans="1:14" x14ac:dyDescent="0.25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2"/>
        <v>10003.92</v>
      </c>
      <c r="K112" s="11">
        <v>43617</v>
      </c>
      <c r="L112" s="9" t="s">
        <v>23</v>
      </c>
      <c r="M112" s="12">
        <v>2019</v>
      </c>
      <c r="N112" s="14">
        <f t="shared" si="3"/>
        <v>0</v>
      </c>
    </row>
    <row r="113" spans="1:14" x14ac:dyDescent="0.25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2"/>
        <v>1655</v>
      </c>
      <c r="K113" s="11">
        <v>43617</v>
      </c>
      <c r="L113" s="9" t="s">
        <v>23</v>
      </c>
      <c r="M113" s="12">
        <v>2019</v>
      </c>
      <c r="N113" s="14">
        <f t="shared" si="3"/>
        <v>0</v>
      </c>
    </row>
    <row r="114" spans="1:14" x14ac:dyDescent="0.25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2"/>
        <v>11344.2</v>
      </c>
      <c r="K114" s="11">
        <v>43739</v>
      </c>
      <c r="L114" s="9" t="s">
        <v>29</v>
      </c>
      <c r="M114" s="12">
        <v>2019</v>
      </c>
      <c r="N114" s="14">
        <f t="shared" si="3"/>
        <v>0</v>
      </c>
    </row>
    <row r="115" spans="1:14" x14ac:dyDescent="0.25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2"/>
        <v>2022.5</v>
      </c>
      <c r="K115" s="11">
        <v>43374</v>
      </c>
      <c r="L115" s="9" t="s">
        <v>29</v>
      </c>
      <c r="M115" s="12">
        <v>2018</v>
      </c>
      <c r="N115" s="14">
        <f t="shared" si="3"/>
        <v>0</v>
      </c>
    </row>
    <row r="116" spans="1:14" x14ac:dyDescent="0.25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2"/>
        <v>5362.5</v>
      </c>
      <c r="K116" s="11">
        <v>43374</v>
      </c>
      <c r="L116" s="9" t="s">
        <v>29</v>
      </c>
      <c r="M116" s="12">
        <v>2018</v>
      </c>
      <c r="N116" s="14">
        <f t="shared" si="3"/>
        <v>0</v>
      </c>
    </row>
    <row r="117" spans="1:14" x14ac:dyDescent="0.25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2"/>
        <v>15636.599999999999</v>
      </c>
      <c r="K117" s="11">
        <v>43405</v>
      </c>
      <c r="L117" s="9" t="s">
        <v>30</v>
      </c>
      <c r="M117" s="12">
        <v>2018</v>
      </c>
      <c r="N117" s="14">
        <f t="shared" si="3"/>
        <v>0</v>
      </c>
    </row>
    <row r="118" spans="1:14" x14ac:dyDescent="0.25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2"/>
        <v>84304</v>
      </c>
      <c r="K118" s="11">
        <v>43800</v>
      </c>
      <c r="L118" s="9" t="s">
        <v>24</v>
      </c>
      <c r="M118" s="12">
        <v>2019</v>
      </c>
      <c r="N118" s="14">
        <f t="shared" si="3"/>
        <v>0</v>
      </c>
    </row>
    <row r="119" spans="1:14" x14ac:dyDescent="0.25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2"/>
        <v>236716</v>
      </c>
      <c r="K119" s="11">
        <v>43800</v>
      </c>
      <c r="L119" s="9" t="s">
        <v>24</v>
      </c>
      <c r="M119" s="12">
        <v>2019</v>
      </c>
      <c r="N119" s="14">
        <f t="shared" si="3"/>
        <v>0</v>
      </c>
    </row>
    <row r="120" spans="1:14" x14ac:dyDescent="0.25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2"/>
        <v>6822.5</v>
      </c>
      <c r="K120" s="11">
        <v>43800</v>
      </c>
      <c r="L120" s="9" t="s">
        <v>24</v>
      </c>
      <c r="M120" s="12">
        <v>2019</v>
      </c>
      <c r="N120" s="14">
        <f t="shared" si="3"/>
        <v>0</v>
      </c>
    </row>
    <row r="121" spans="1:14" x14ac:dyDescent="0.25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2"/>
        <v>9047.5</v>
      </c>
      <c r="K121" s="11">
        <v>43435</v>
      </c>
      <c r="L121" s="9" t="s">
        <v>24</v>
      </c>
      <c r="M121" s="12">
        <v>2018</v>
      </c>
      <c r="N121" s="14">
        <f t="shared" si="3"/>
        <v>0</v>
      </c>
    </row>
    <row r="122" spans="1:14" x14ac:dyDescent="0.25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2"/>
        <v>3744.1800000000003</v>
      </c>
      <c r="K122" s="11">
        <v>43435</v>
      </c>
      <c r="L122" s="9" t="s">
        <v>24</v>
      </c>
      <c r="M122" s="12">
        <v>2018</v>
      </c>
      <c r="N122" s="14">
        <f t="shared" si="3"/>
        <v>0</v>
      </c>
    </row>
    <row r="123" spans="1:14" x14ac:dyDescent="0.25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2"/>
        <v>9241.7999999999993</v>
      </c>
      <c r="K123" s="11">
        <v>43800</v>
      </c>
      <c r="L123" s="9" t="s">
        <v>24</v>
      </c>
      <c r="M123" s="12">
        <v>2019</v>
      </c>
      <c r="N123" s="14">
        <f t="shared" si="3"/>
        <v>0</v>
      </c>
    </row>
    <row r="124" spans="1:14" x14ac:dyDescent="0.25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2"/>
        <v>9495.84</v>
      </c>
      <c r="K124" s="11">
        <v>43800</v>
      </c>
      <c r="L124" s="9" t="s">
        <v>24</v>
      </c>
      <c r="M124" s="12">
        <v>2019</v>
      </c>
      <c r="N124" s="14">
        <f t="shared" si="3"/>
        <v>0</v>
      </c>
    </row>
    <row r="125" spans="1:14" x14ac:dyDescent="0.25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2"/>
        <v>15033.599999999999</v>
      </c>
      <c r="K125" s="11">
        <v>43739</v>
      </c>
      <c r="L125" s="9" t="s">
        <v>29</v>
      </c>
      <c r="M125" s="12">
        <v>2019</v>
      </c>
      <c r="N125" s="14">
        <f t="shared" si="3"/>
        <v>0</v>
      </c>
    </row>
    <row r="126" spans="1:14" x14ac:dyDescent="0.25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2"/>
        <v>246178</v>
      </c>
      <c r="K126" s="11">
        <v>43374</v>
      </c>
      <c r="L126" s="9" t="s">
        <v>29</v>
      </c>
      <c r="M126" s="12">
        <v>2018</v>
      </c>
      <c r="N126" s="14">
        <f t="shared" si="3"/>
        <v>0</v>
      </c>
    </row>
    <row r="127" spans="1:14" x14ac:dyDescent="0.25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2"/>
        <v>238791</v>
      </c>
      <c r="K127" s="11">
        <v>43739</v>
      </c>
      <c r="L127" s="9" t="s">
        <v>29</v>
      </c>
      <c r="M127" s="12">
        <v>2019</v>
      </c>
      <c r="N127" s="14">
        <f t="shared" si="3"/>
        <v>0</v>
      </c>
    </row>
    <row r="128" spans="1:14" x14ac:dyDescent="0.25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2"/>
        <v>2022.5</v>
      </c>
      <c r="K128" s="11">
        <v>43374</v>
      </c>
      <c r="L128" s="9" t="s">
        <v>29</v>
      </c>
      <c r="M128" s="12">
        <v>2018</v>
      </c>
      <c r="N128" s="14">
        <f t="shared" si="3"/>
        <v>0</v>
      </c>
    </row>
    <row r="129" spans="1:14" x14ac:dyDescent="0.25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2"/>
        <v>5362.5</v>
      </c>
      <c r="K129" s="11">
        <v>43374</v>
      </c>
      <c r="L129" s="9" t="s">
        <v>29</v>
      </c>
      <c r="M129" s="12">
        <v>2018</v>
      </c>
      <c r="N129" s="14">
        <f t="shared" si="3"/>
        <v>0</v>
      </c>
    </row>
    <row r="130" spans="1:14" x14ac:dyDescent="0.25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2"/>
        <v>9241.7999999999993</v>
      </c>
      <c r="K130" s="11">
        <v>43800</v>
      </c>
      <c r="L130" s="9" t="s">
        <v>24</v>
      </c>
      <c r="M130" s="12">
        <v>2019</v>
      </c>
      <c r="N130" s="14">
        <f t="shared" si="3"/>
        <v>0</v>
      </c>
    </row>
    <row r="131" spans="1:14" x14ac:dyDescent="0.25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4">H131-I131</f>
        <v>5222.3999999999996</v>
      </c>
      <c r="K131" s="11">
        <v>43435</v>
      </c>
      <c r="L131" s="9" t="s">
        <v>24</v>
      </c>
      <c r="M131" s="12">
        <v>2018</v>
      </c>
      <c r="N131" s="14">
        <f t="shared" ref="N131:N194" si="5">(D131*E131)-G131-I131-J131</f>
        <v>0</v>
      </c>
    </row>
    <row r="132" spans="1:14" x14ac:dyDescent="0.25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4"/>
        <v>9495.84</v>
      </c>
      <c r="K132" s="11">
        <v>43800</v>
      </c>
      <c r="L132" s="9" t="s">
        <v>24</v>
      </c>
      <c r="M132" s="12">
        <v>2019</v>
      </c>
      <c r="N132" s="14">
        <f t="shared" si="5"/>
        <v>0</v>
      </c>
    </row>
    <row r="133" spans="1:14" x14ac:dyDescent="0.25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4"/>
        <v>1655</v>
      </c>
      <c r="K133" s="11">
        <v>43617</v>
      </c>
      <c r="L133" s="9" t="s">
        <v>23</v>
      </c>
      <c r="M133" s="12">
        <v>2019</v>
      </c>
      <c r="N133" s="14">
        <f t="shared" si="5"/>
        <v>0</v>
      </c>
    </row>
    <row r="134" spans="1:14" x14ac:dyDescent="0.25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4"/>
        <v>9416</v>
      </c>
      <c r="K134" s="11">
        <v>43374</v>
      </c>
      <c r="L134" s="9" t="s">
        <v>29</v>
      </c>
      <c r="M134" s="12">
        <v>2018</v>
      </c>
      <c r="N134" s="14">
        <f t="shared" si="5"/>
        <v>0</v>
      </c>
    </row>
    <row r="135" spans="1:14" x14ac:dyDescent="0.25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4"/>
        <v>238791</v>
      </c>
      <c r="K135" s="11">
        <v>43739</v>
      </c>
      <c r="L135" s="9" t="s">
        <v>29</v>
      </c>
      <c r="M135" s="12">
        <v>2019</v>
      </c>
      <c r="N135" s="14">
        <f t="shared" si="5"/>
        <v>0</v>
      </c>
    </row>
    <row r="136" spans="1:14" x14ac:dyDescent="0.25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4"/>
        <v>6822.5</v>
      </c>
      <c r="K136" s="11">
        <v>43800</v>
      </c>
      <c r="L136" s="9" t="s">
        <v>24</v>
      </c>
      <c r="M136" s="12">
        <v>2019</v>
      </c>
      <c r="N136" s="14">
        <f t="shared" si="5"/>
        <v>0</v>
      </c>
    </row>
    <row r="137" spans="1:14" x14ac:dyDescent="0.25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4"/>
        <v>22078</v>
      </c>
      <c r="K137" s="11">
        <v>43435</v>
      </c>
      <c r="L137" s="9" t="s">
        <v>24</v>
      </c>
      <c r="M137" s="12">
        <v>2018</v>
      </c>
      <c r="N137" s="14">
        <f t="shared" si="5"/>
        <v>0</v>
      </c>
    </row>
    <row r="138" spans="1:14" x14ac:dyDescent="0.25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4"/>
        <v>161020</v>
      </c>
      <c r="K138" s="11">
        <v>43435</v>
      </c>
      <c r="L138" s="9" t="s">
        <v>24</v>
      </c>
      <c r="M138" s="12">
        <v>2018</v>
      </c>
      <c r="N138" s="14">
        <f t="shared" si="5"/>
        <v>0</v>
      </c>
    </row>
    <row r="139" spans="1:14" x14ac:dyDescent="0.25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4"/>
        <v>11396</v>
      </c>
      <c r="K139" s="11">
        <v>43525</v>
      </c>
      <c r="L139" s="9" t="s">
        <v>25</v>
      </c>
      <c r="M139" s="12">
        <v>2019</v>
      </c>
      <c r="N139" s="14">
        <f t="shared" si="5"/>
        <v>0</v>
      </c>
    </row>
    <row r="140" spans="1:14" x14ac:dyDescent="0.25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4"/>
        <v>48444</v>
      </c>
      <c r="K140" s="11">
        <v>43525</v>
      </c>
      <c r="L140" s="9" t="s">
        <v>25</v>
      </c>
      <c r="M140" s="12">
        <v>2019</v>
      </c>
      <c r="N140" s="14">
        <f t="shared" si="5"/>
        <v>0</v>
      </c>
    </row>
    <row r="141" spans="1:14" x14ac:dyDescent="0.25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4"/>
        <v>5690</v>
      </c>
      <c r="K141" s="11">
        <v>43586</v>
      </c>
      <c r="L141" s="9" t="s">
        <v>32</v>
      </c>
      <c r="M141" s="12">
        <v>2019</v>
      </c>
      <c r="N141" s="14">
        <f t="shared" si="5"/>
        <v>0</v>
      </c>
    </row>
    <row r="142" spans="1:14" x14ac:dyDescent="0.25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4"/>
        <v>246178</v>
      </c>
      <c r="K142" s="11">
        <v>43374</v>
      </c>
      <c r="L142" s="9" t="s">
        <v>29</v>
      </c>
      <c r="M142" s="12">
        <v>2018</v>
      </c>
      <c r="N142" s="14">
        <f t="shared" si="5"/>
        <v>0</v>
      </c>
    </row>
    <row r="143" spans="1:14" x14ac:dyDescent="0.25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4"/>
        <v>11865.599999999999</v>
      </c>
      <c r="K143" s="11">
        <v>43770</v>
      </c>
      <c r="L143" s="9" t="s">
        <v>30</v>
      </c>
      <c r="M143" s="12">
        <v>2019</v>
      </c>
      <c r="N143" s="14">
        <f t="shared" si="5"/>
        <v>0</v>
      </c>
    </row>
    <row r="144" spans="1:14" x14ac:dyDescent="0.25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4"/>
        <v>9033.5999999999985</v>
      </c>
      <c r="K144" s="11">
        <v>43770</v>
      </c>
      <c r="L144" s="9" t="s">
        <v>30</v>
      </c>
      <c r="M144" s="12">
        <v>2019</v>
      </c>
      <c r="N144" s="14">
        <f t="shared" si="5"/>
        <v>0</v>
      </c>
    </row>
    <row r="145" spans="1:14" x14ac:dyDescent="0.25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4"/>
        <v>84304</v>
      </c>
      <c r="K145" s="11">
        <v>43800</v>
      </c>
      <c r="L145" s="9" t="s">
        <v>24</v>
      </c>
      <c r="M145" s="12">
        <v>2019</v>
      </c>
      <c r="N145" s="14">
        <f t="shared" si="5"/>
        <v>0</v>
      </c>
    </row>
    <row r="146" spans="1:14" x14ac:dyDescent="0.25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4"/>
        <v>-45617.625</v>
      </c>
      <c r="K146" s="11">
        <v>43556</v>
      </c>
      <c r="L146" s="9" t="s">
        <v>31</v>
      </c>
      <c r="M146" s="12">
        <v>2019</v>
      </c>
      <c r="N146" s="14">
        <f t="shared" si="5"/>
        <v>0</v>
      </c>
    </row>
    <row r="147" spans="1:14" x14ac:dyDescent="0.25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4"/>
        <v>21671.999999999996</v>
      </c>
      <c r="K147" s="11">
        <v>43556</v>
      </c>
      <c r="L147" s="9" t="s">
        <v>31</v>
      </c>
      <c r="M147" s="12">
        <v>2019</v>
      </c>
      <c r="N147" s="14">
        <f t="shared" si="5"/>
        <v>0</v>
      </c>
    </row>
    <row r="148" spans="1:14" x14ac:dyDescent="0.25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4"/>
        <v>11023.999999999971</v>
      </c>
      <c r="K148" s="11">
        <v>43617</v>
      </c>
      <c r="L148" s="9" t="s">
        <v>23</v>
      </c>
      <c r="M148" s="12">
        <v>2019</v>
      </c>
      <c r="N148" s="14">
        <f t="shared" si="5"/>
        <v>0</v>
      </c>
    </row>
    <row r="149" spans="1:14" x14ac:dyDescent="0.25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4"/>
        <v>16237.980000000001</v>
      </c>
      <c r="K149" s="11">
        <v>43709</v>
      </c>
      <c r="L149" s="9" t="s">
        <v>28</v>
      </c>
      <c r="M149" s="12">
        <v>2019</v>
      </c>
      <c r="N149" s="14">
        <f t="shared" si="5"/>
        <v>0</v>
      </c>
    </row>
    <row r="150" spans="1:14" x14ac:dyDescent="0.25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4"/>
        <v>7572.7200000000012</v>
      </c>
      <c r="K150" s="11">
        <v>43435</v>
      </c>
      <c r="L150" s="9" t="s">
        <v>24</v>
      </c>
      <c r="M150" s="12">
        <v>2018</v>
      </c>
      <c r="N150" s="14">
        <f t="shared" si="5"/>
        <v>0</v>
      </c>
    </row>
    <row r="151" spans="1:14" x14ac:dyDescent="0.25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4"/>
        <v>3504.8199999999997</v>
      </c>
      <c r="K151" s="11">
        <v>43497</v>
      </c>
      <c r="L151" s="9" t="s">
        <v>22</v>
      </c>
      <c r="M151" s="12">
        <v>2019</v>
      </c>
      <c r="N151" s="14">
        <f t="shared" si="5"/>
        <v>0</v>
      </c>
    </row>
    <row r="152" spans="1:14" x14ac:dyDescent="0.25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4"/>
        <v>16424.64</v>
      </c>
      <c r="K152" s="11">
        <v>43617</v>
      </c>
      <c r="L152" s="9" t="s">
        <v>23</v>
      </c>
      <c r="M152" s="12">
        <v>2019</v>
      </c>
      <c r="N152" s="14">
        <f t="shared" si="5"/>
        <v>0</v>
      </c>
    </row>
    <row r="153" spans="1:14" x14ac:dyDescent="0.25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4"/>
        <v>973.76000000000022</v>
      </c>
      <c r="K153" s="11">
        <v>43709</v>
      </c>
      <c r="L153" s="9" t="s">
        <v>28</v>
      </c>
      <c r="M153" s="12">
        <v>2019</v>
      </c>
      <c r="N153" s="14">
        <f t="shared" si="5"/>
        <v>0</v>
      </c>
    </row>
    <row r="154" spans="1:14" x14ac:dyDescent="0.25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4"/>
        <v>142861.5</v>
      </c>
      <c r="K154" s="11">
        <v>43344</v>
      </c>
      <c r="L154" s="9" t="s">
        <v>28</v>
      </c>
      <c r="M154" s="12">
        <v>2018</v>
      </c>
      <c r="N154" s="14">
        <f t="shared" si="5"/>
        <v>0</v>
      </c>
    </row>
    <row r="155" spans="1:14" x14ac:dyDescent="0.25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4"/>
        <v>1608.75</v>
      </c>
      <c r="K155" s="11">
        <v>43800</v>
      </c>
      <c r="L155" s="9" t="s">
        <v>24</v>
      </c>
      <c r="M155" s="12">
        <v>2019</v>
      </c>
      <c r="N155" s="14">
        <f t="shared" si="5"/>
        <v>0</v>
      </c>
    </row>
    <row r="156" spans="1:14" x14ac:dyDescent="0.25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4"/>
        <v>2132.5</v>
      </c>
      <c r="K156" s="11">
        <v>43800</v>
      </c>
      <c r="L156" s="9" t="s">
        <v>24</v>
      </c>
      <c r="M156" s="12">
        <v>2019</v>
      </c>
      <c r="N156" s="14">
        <f t="shared" si="5"/>
        <v>0</v>
      </c>
    </row>
    <row r="157" spans="1:14" x14ac:dyDescent="0.25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4"/>
        <v>99814.5</v>
      </c>
      <c r="K157" s="11">
        <v>43466</v>
      </c>
      <c r="L157" s="9" t="s">
        <v>21</v>
      </c>
      <c r="M157" s="12">
        <v>2019</v>
      </c>
      <c r="N157" s="14">
        <f t="shared" si="5"/>
        <v>0</v>
      </c>
    </row>
    <row r="158" spans="1:14" x14ac:dyDescent="0.25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4"/>
        <v>2217.5</v>
      </c>
      <c r="K158" s="11">
        <v>43525</v>
      </c>
      <c r="L158" s="9" t="s">
        <v>25</v>
      </c>
      <c r="M158" s="12">
        <v>2019</v>
      </c>
      <c r="N158" s="14">
        <f t="shared" si="5"/>
        <v>0</v>
      </c>
    </row>
    <row r="159" spans="1:14" x14ac:dyDescent="0.25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4"/>
        <v>16424.64</v>
      </c>
      <c r="K159" s="11">
        <v>43617</v>
      </c>
      <c r="L159" s="9" t="s">
        <v>23</v>
      </c>
      <c r="M159" s="12">
        <v>2019</v>
      </c>
      <c r="N159" s="14">
        <f t="shared" si="5"/>
        <v>0</v>
      </c>
    </row>
    <row r="160" spans="1:14" x14ac:dyDescent="0.25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4"/>
        <v>28249</v>
      </c>
      <c r="K160" s="11">
        <v>43617</v>
      </c>
      <c r="L160" s="9" t="s">
        <v>23</v>
      </c>
      <c r="M160" s="12">
        <v>2019</v>
      </c>
      <c r="N160" s="14">
        <f t="shared" si="5"/>
        <v>0</v>
      </c>
    </row>
    <row r="161" spans="1:14" x14ac:dyDescent="0.25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4"/>
        <v>1962.5</v>
      </c>
      <c r="K161" s="11">
        <v>43617</v>
      </c>
      <c r="L161" s="9" t="s">
        <v>23</v>
      </c>
      <c r="M161" s="12">
        <v>2019</v>
      </c>
      <c r="N161" s="14">
        <f t="shared" si="5"/>
        <v>0</v>
      </c>
    </row>
    <row r="162" spans="1:14" x14ac:dyDescent="0.25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4"/>
        <v>11832.48</v>
      </c>
      <c r="K162" s="11">
        <v>43647</v>
      </c>
      <c r="L162" s="9" t="s">
        <v>26</v>
      </c>
      <c r="M162" s="12">
        <v>2019</v>
      </c>
      <c r="N162" s="14">
        <f t="shared" si="5"/>
        <v>0</v>
      </c>
    </row>
    <row r="163" spans="1:14" x14ac:dyDescent="0.25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4"/>
        <v>2511.25</v>
      </c>
      <c r="K163" s="11">
        <v>43739</v>
      </c>
      <c r="L163" s="9" t="s">
        <v>29</v>
      </c>
      <c r="M163" s="12">
        <v>2019</v>
      </c>
      <c r="N163" s="14">
        <f t="shared" si="5"/>
        <v>0</v>
      </c>
    </row>
    <row r="164" spans="1:14" x14ac:dyDescent="0.25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4"/>
        <v>8849.75</v>
      </c>
      <c r="K164" s="11">
        <v>43374</v>
      </c>
      <c r="L164" s="9" t="s">
        <v>29</v>
      </c>
      <c r="M164" s="12">
        <v>2018</v>
      </c>
      <c r="N164" s="14">
        <f t="shared" si="5"/>
        <v>0</v>
      </c>
    </row>
    <row r="165" spans="1:14" x14ac:dyDescent="0.25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4"/>
        <v>1608.75</v>
      </c>
      <c r="K165" s="11">
        <v>43800</v>
      </c>
      <c r="L165" s="9" t="s">
        <v>24</v>
      </c>
      <c r="M165" s="12">
        <v>2019</v>
      </c>
      <c r="N165" s="14">
        <f t="shared" si="5"/>
        <v>0</v>
      </c>
    </row>
    <row r="166" spans="1:14" x14ac:dyDescent="0.25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4"/>
        <v>2132.5</v>
      </c>
      <c r="K166" s="11">
        <v>43800</v>
      </c>
      <c r="L166" s="9" t="s">
        <v>24</v>
      </c>
      <c r="M166" s="12">
        <v>2019</v>
      </c>
      <c r="N166" s="14">
        <f t="shared" si="5"/>
        <v>0</v>
      </c>
    </row>
    <row r="167" spans="1:14" x14ac:dyDescent="0.25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4"/>
        <v>2511.25</v>
      </c>
      <c r="K167" s="11">
        <v>43739</v>
      </c>
      <c r="L167" s="9" t="s">
        <v>29</v>
      </c>
      <c r="M167" s="12">
        <v>2019</v>
      </c>
      <c r="N167" s="14">
        <f t="shared" si="5"/>
        <v>0</v>
      </c>
    </row>
    <row r="168" spans="1:14" x14ac:dyDescent="0.25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4"/>
        <v>116604</v>
      </c>
      <c r="K168" s="11">
        <v>43497</v>
      </c>
      <c r="L168" s="9" t="s">
        <v>22</v>
      </c>
      <c r="M168" s="12">
        <v>2019</v>
      </c>
      <c r="N168" s="14">
        <f t="shared" si="5"/>
        <v>0</v>
      </c>
    </row>
    <row r="169" spans="1:14" x14ac:dyDescent="0.25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4"/>
        <v>16554.240000000002</v>
      </c>
      <c r="K169" s="11">
        <v>43556</v>
      </c>
      <c r="L169" s="9" t="s">
        <v>31</v>
      </c>
      <c r="M169" s="12">
        <v>2019</v>
      </c>
      <c r="N169" s="14">
        <f t="shared" si="5"/>
        <v>0</v>
      </c>
    </row>
    <row r="170" spans="1:14" x14ac:dyDescent="0.25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4"/>
        <v>1962.5</v>
      </c>
      <c r="K170" s="11">
        <v>43617</v>
      </c>
      <c r="L170" s="9" t="s">
        <v>23</v>
      </c>
      <c r="M170" s="12">
        <v>2019</v>
      </c>
      <c r="N170" s="14">
        <f t="shared" si="5"/>
        <v>0</v>
      </c>
    </row>
    <row r="171" spans="1:14" x14ac:dyDescent="0.25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4"/>
        <v>76834</v>
      </c>
      <c r="K171" s="11">
        <v>43678</v>
      </c>
      <c r="L171" s="9" t="s">
        <v>27</v>
      </c>
      <c r="M171" s="12">
        <v>2019</v>
      </c>
      <c r="N171" s="14">
        <f t="shared" si="5"/>
        <v>0</v>
      </c>
    </row>
    <row r="172" spans="1:14" x14ac:dyDescent="0.25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4"/>
        <v>130539</v>
      </c>
      <c r="K172" s="11">
        <v>43678</v>
      </c>
      <c r="L172" s="9" t="s">
        <v>27</v>
      </c>
      <c r="M172" s="12">
        <v>2019</v>
      </c>
      <c r="N172" s="14">
        <f t="shared" si="5"/>
        <v>0</v>
      </c>
    </row>
    <row r="173" spans="1:14" x14ac:dyDescent="0.25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4"/>
        <v>8849.75</v>
      </c>
      <c r="K173" s="11">
        <v>43374</v>
      </c>
      <c r="L173" s="9" t="s">
        <v>29</v>
      </c>
      <c r="M173" s="12">
        <v>2018</v>
      </c>
      <c r="N173" s="14">
        <f t="shared" si="5"/>
        <v>0</v>
      </c>
    </row>
    <row r="174" spans="1:14" x14ac:dyDescent="0.25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4"/>
        <v>6980.4</v>
      </c>
      <c r="K174" s="11">
        <v>43586</v>
      </c>
      <c r="L174" s="9" t="s">
        <v>32</v>
      </c>
      <c r="M174" s="12">
        <v>2019</v>
      </c>
      <c r="N174" s="14">
        <f t="shared" si="5"/>
        <v>0</v>
      </c>
    </row>
    <row r="175" spans="1:14" x14ac:dyDescent="0.25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4"/>
        <v>3150.3999999999996</v>
      </c>
      <c r="K175" s="11">
        <v>43344</v>
      </c>
      <c r="L175" s="9" t="s">
        <v>28</v>
      </c>
      <c r="M175" s="12">
        <v>2018</v>
      </c>
      <c r="N175" s="14">
        <f t="shared" si="5"/>
        <v>0</v>
      </c>
    </row>
    <row r="176" spans="1:14" x14ac:dyDescent="0.25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4"/>
        <v>36194.700000000012</v>
      </c>
      <c r="K176" s="11">
        <v>43556</v>
      </c>
      <c r="L176" s="9" t="s">
        <v>31</v>
      </c>
      <c r="M176" s="12">
        <v>2019</v>
      </c>
      <c r="N176" s="14">
        <f t="shared" si="5"/>
        <v>0</v>
      </c>
    </row>
    <row r="177" spans="1:14" x14ac:dyDescent="0.25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4"/>
        <v>21418.560000000001</v>
      </c>
      <c r="K177" s="11">
        <v>43466</v>
      </c>
      <c r="L177" s="9" t="s">
        <v>21</v>
      </c>
      <c r="M177" s="12">
        <v>2019</v>
      </c>
      <c r="N177" s="14">
        <f t="shared" si="5"/>
        <v>0</v>
      </c>
    </row>
    <row r="178" spans="1:14" x14ac:dyDescent="0.25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4"/>
        <v>8936.4000000000015</v>
      </c>
      <c r="K178" s="11">
        <v>43739</v>
      </c>
      <c r="L178" s="9" t="s">
        <v>29</v>
      </c>
      <c r="M178" s="12">
        <v>2019</v>
      </c>
      <c r="N178" s="14">
        <f t="shared" si="5"/>
        <v>0</v>
      </c>
    </row>
    <row r="179" spans="1:14" x14ac:dyDescent="0.25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4"/>
        <v>8936.4000000000015</v>
      </c>
      <c r="K179" s="11">
        <v>43739</v>
      </c>
      <c r="L179" s="9" t="s">
        <v>29</v>
      </c>
      <c r="M179" s="12">
        <v>2019</v>
      </c>
      <c r="N179" s="14">
        <f t="shared" si="5"/>
        <v>0</v>
      </c>
    </row>
    <row r="180" spans="1:14" x14ac:dyDescent="0.25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4"/>
        <v>9948.4000000000015</v>
      </c>
      <c r="K180" s="11">
        <v>43435</v>
      </c>
      <c r="L180" s="9" t="s">
        <v>24</v>
      </c>
      <c r="M180" s="12">
        <v>2018</v>
      </c>
      <c r="N180" s="14">
        <f t="shared" si="5"/>
        <v>0</v>
      </c>
    </row>
    <row r="181" spans="1:14" x14ac:dyDescent="0.25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4"/>
        <v>6771.2000000000007</v>
      </c>
      <c r="K181" s="11">
        <v>43344</v>
      </c>
      <c r="L181" s="9" t="s">
        <v>28</v>
      </c>
      <c r="M181" s="12">
        <v>2018</v>
      </c>
      <c r="N181" s="14">
        <f t="shared" si="5"/>
        <v>0</v>
      </c>
    </row>
    <row r="182" spans="1:14" x14ac:dyDescent="0.25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4"/>
        <v>3478.2199999999993</v>
      </c>
      <c r="K182" s="11">
        <v>43374</v>
      </c>
      <c r="L182" s="9" t="s">
        <v>29</v>
      </c>
      <c r="M182" s="12">
        <v>2018</v>
      </c>
      <c r="N182" s="14">
        <f t="shared" si="5"/>
        <v>0</v>
      </c>
    </row>
    <row r="183" spans="1:14" x14ac:dyDescent="0.25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4"/>
        <v>26273</v>
      </c>
      <c r="K183" s="11">
        <v>43739</v>
      </c>
      <c r="L183" s="9" t="s">
        <v>29</v>
      </c>
      <c r="M183" s="12">
        <v>2019</v>
      </c>
      <c r="N183" s="14">
        <f t="shared" si="5"/>
        <v>0</v>
      </c>
    </row>
    <row r="184" spans="1:14" x14ac:dyDescent="0.25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4"/>
        <v>13700</v>
      </c>
      <c r="K184" s="11">
        <v>43800</v>
      </c>
      <c r="L184" s="9" t="s">
        <v>24</v>
      </c>
      <c r="M184" s="12">
        <v>2019</v>
      </c>
      <c r="N184" s="14">
        <f t="shared" si="5"/>
        <v>0</v>
      </c>
    </row>
    <row r="185" spans="1:14" x14ac:dyDescent="0.25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4"/>
        <v>8654.7999999999993</v>
      </c>
      <c r="K185" s="11">
        <v>43525</v>
      </c>
      <c r="L185" s="9" t="s">
        <v>25</v>
      </c>
      <c r="M185" s="12">
        <v>2019</v>
      </c>
      <c r="N185" s="14">
        <f t="shared" si="5"/>
        <v>0</v>
      </c>
    </row>
    <row r="186" spans="1:14" x14ac:dyDescent="0.25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4"/>
        <v>70642</v>
      </c>
      <c r="K186" s="11">
        <v>43678</v>
      </c>
      <c r="L186" s="9" t="s">
        <v>27</v>
      </c>
      <c r="M186" s="12">
        <v>2019</v>
      </c>
      <c r="N186" s="14">
        <f t="shared" si="5"/>
        <v>0</v>
      </c>
    </row>
    <row r="187" spans="1:14" x14ac:dyDescent="0.25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4"/>
        <v>4903.7200000000012</v>
      </c>
      <c r="K187" s="11">
        <v>43374</v>
      </c>
      <c r="L187" s="9" t="s">
        <v>29</v>
      </c>
      <c r="M187" s="12">
        <v>2018</v>
      </c>
      <c r="N187" s="14">
        <f t="shared" si="5"/>
        <v>0</v>
      </c>
    </row>
    <row r="188" spans="1:14" x14ac:dyDescent="0.25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4"/>
        <v>76798</v>
      </c>
      <c r="K188" s="11">
        <v>43739</v>
      </c>
      <c r="L188" s="9" t="s">
        <v>29</v>
      </c>
      <c r="M188" s="12">
        <v>2019</v>
      </c>
      <c r="N188" s="14">
        <f t="shared" si="5"/>
        <v>0</v>
      </c>
    </row>
    <row r="189" spans="1:14" x14ac:dyDescent="0.25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4"/>
        <v>0</v>
      </c>
      <c r="K189" s="11">
        <v>43800</v>
      </c>
      <c r="L189" s="9" t="s">
        <v>24</v>
      </c>
      <c r="M189" s="12">
        <v>2019</v>
      </c>
      <c r="N189" s="14">
        <f t="shared" si="5"/>
        <v>0</v>
      </c>
    </row>
    <row r="190" spans="1:14" x14ac:dyDescent="0.25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4"/>
        <v>7311.7200000000012</v>
      </c>
      <c r="K190" s="11">
        <v>43466</v>
      </c>
      <c r="L190" s="9" t="s">
        <v>21</v>
      </c>
      <c r="M190" s="12">
        <v>2019</v>
      </c>
      <c r="N190" s="14">
        <f t="shared" si="5"/>
        <v>0</v>
      </c>
    </row>
    <row r="191" spans="1:14" x14ac:dyDescent="0.25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4"/>
        <v>0</v>
      </c>
      <c r="K191" s="11">
        <v>43525</v>
      </c>
      <c r="L191" s="9" t="s">
        <v>25</v>
      </c>
      <c r="M191" s="12">
        <v>2019</v>
      </c>
      <c r="N191" s="14">
        <f t="shared" si="5"/>
        <v>0</v>
      </c>
    </row>
    <row r="192" spans="1:14" x14ac:dyDescent="0.25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4"/>
        <v>53751</v>
      </c>
      <c r="K192" s="11">
        <v>43556</v>
      </c>
      <c r="L192" s="9" t="s">
        <v>31</v>
      </c>
      <c r="M192" s="12">
        <v>2019</v>
      </c>
      <c r="N192" s="14">
        <f t="shared" si="5"/>
        <v>0</v>
      </c>
    </row>
    <row r="193" spans="1:14" x14ac:dyDescent="0.25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4"/>
        <v>110884</v>
      </c>
      <c r="K193" s="11">
        <v>43586</v>
      </c>
      <c r="L193" s="9" t="s">
        <v>32</v>
      </c>
      <c r="M193" s="12">
        <v>2019</v>
      </c>
      <c r="N193" s="14">
        <f t="shared" si="5"/>
        <v>0</v>
      </c>
    </row>
    <row r="194" spans="1:14" x14ac:dyDescent="0.25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4"/>
        <v>262200</v>
      </c>
      <c r="K194" s="11">
        <v>43647</v>
      </c>
      <c r="L194" s="9" t="s">
        <v>26</v>
      </c>
      <c r="M194" s="12">
        <v>2019</v>
      </c>
      <c r="N194" s="14">
        <f t="shared" si="5"/>
        <v>0</v>
      </c>
    </row>
    <row r="195" spans="1:14" x14ac:dyDescent="0.25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6">H195-I195</f>
        <v>0</v>
      </c>
      <c r="K195" s="11">
        <v>43647</v>
      </c>
      <c r="L195" s="9" t="s">
        <v>26</v>
      </c>
      <c r="M195" s="12">
        <v>2019</v>
      </c>
      <c r="N195" s="14">
        <f t="shared" ref="N195:N258" si="7">(D195*E195)-G195-I195-J195</f>
        <v>0</v>
      </c>
    </row>
    <row r="196" spans="1:14" x14ac:dyDescent="0.25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6"/>
        <v>959.19999999999982</v>
      </c>
      <c r="K196" s="11">
        <v>43709</v>
      </c>
      <c r="L196" s="9" t="s">
        <v>28</v>
      </c>
      <c r="M196" s="12">
        <v>2019</v>
      </c>
      <c r="N196" s="14">
        <f t="shared" si="7"/>
        <v>0</v>
      </c>
    </row>
    <row r="197" spans="1:14" x14ac:dyDescent="0.25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6"/>
        <v>19080.800000000003</v>
      </c>
      <c r="K197" s="11">
        <v>43709</v>
      </c>
      <c r="L197" s="9" t="s">
        <v>28</v>
      </c>
      <c r="M197" s="12">
        <v>2019</v>
      </c>
      <c r="N197" s="14">
        <f t="shared" si="7"/>
        <v>0</v>
      </c>
    </row>
    <row r="198" spans="1:14" x14ac:dyDescent="0.25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6"/>
        <v>9715.2000000000007</v>
      </c>
      <c r="K198" s="11">
        <v>43709</v>
      </c>
      <c r="L198" s="9" t="s">
        <v>28</v>
      </c>
      <c r="M198" s="12">
        <v>2019</v>
      </c>
      <c r="N198" s="14">
        <f t="shared" si="7"/>
        <v>0</v>
      </c>
    </row>
    <row r="199" spans="1:14" x14ac:dyDescent="0.25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6"/>
        <v>2952.3999999999996</v>
      </c>
      <c r="K199" s="11">
        <v>43374</v>
      </c>
      <c r="L199" s="9" t="s">
        <v>29</v>
      </c>
      <c r="M199" s="12">
        <v>2018</v>
      </c>
      <c r="N199" s="14">
        <f t="shared" si="7"/>
        <v>0</v>
      </c>
    </row>
    <row r="200" spans="1:14" x14ac:dyDescent="0.25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6"/>
        <v>6661.5999999999985</v>
      </c>
      <c r="K200" s="11">
        <v>43374</v>
      </c>
      <c r="L200" s="9" t="s">
        <v>29</v>
      </c>
      <c r="M200" s="12">
        <v>2018</v>
      </c>
      <c r="N200" s="14">
        <f t="shared" si="7"/>
        <v>0</v>
      </c>
    </row>
    <row r="201" spans="1:14" x14ac:dyDescent="0.25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6"/>
        <v>20824</v>
      </c>
      <c r="K201" s="11">
        <v>43800</v>
      </c>
      <c r="L201" s="9" t="s">
        <v>24</v>
      </c>
      <c r="M201" s="12">
        <v>2019</v>
      </c>
      <c r="N201" s="14">
        <f t="shared" si="7"/>
        <v>0</v>
      </c>
    </row>
    <row r="202" spans="1:14" x14ac:dyDescent="0.25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6"/>
        <v>0</v>
      </c>
      <c r="K202" s="11">
        <v>43800</v>
      </c>
      <c r="L202" s="9" t="s">
        <v>24</v>
      </c>
      <c r="M202" s="12">
        <v>2019</v>
      </c>
      <c r="N202" s="14">
        <f t="shared" si="7"/>
        <v>0</v>
      </c>
    </row>
    <row r="203" spans="1:14" x14ac:dyDescent="0.25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6"/>
        <v>12481.8</v>
      </c>
      <c r="K203" s="11">
        <v>43525</v>
      </c>
      <c r="L203" s="9" t="s">
        <v>25</v>
      </c>
      <c r="M203" s="12">
        <v>2019</v>
      </c>
      <c r="N203" s="14">
        <f t="shared" si="7"/>
        <v>0</v>
      </c>
    </row>
    <row r="204" spans="1:14" x14ac:dyDescent="0.25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6"/>
        <v>24343.199999999997</v>
      </c>
      <c r="K204" s="11">
        <v>43344</v>
      </c>
      <c r="L204" s="9" t="s">
        <v>28</v>
      </c>
      <c r="M204" s="12">
        <v>2018</v>
      </c>
      <c r="N204" s="14">
        <f t="shared" si="7"/>
        <v>0</v>
      </c>
    </row>
    <row r="205" spans="1:14" x14ac:dyDescent="0.25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6"/>
        <v>165452</v>
      </c>
      <c r="K205" s="11">
        <v>43739</v>
      </c>
      <c r="L205" s="9" t="s">
        <v>29</v>
      </c>
      <c r="M205" s="12">
        <v>2019</v>
      </c>
      <c r="N205" s="14">
        <f t="shared" si="7"/>
        <v>0</v>
      </c>
    </row>
    <row r="206" spans="1:14" x14ac:dyDescent="0.25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6"/>
        <v>7378.32</v>
      </c>
      <c r="K206" s="11">
        <v>43586</v>
      </c>
      <c r="L206" s="9" t="s">
        <v>32</v>
      </c>
      <c r="M206" s="12">
        <v>2019</v>
      </c>
      <c r="N206" s="14">
        <f t="shared" si="7"/>
        <v>0</v>
      </c>
    </row>
    <row r="207" spans="1:14" x14ac:dyDescent="0.25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6"/>
        <v>26524</v>
      </c>
      <c r="K207" s="11">
        <v>43344</v>
      </c>
      <c r="L207" s="9" t="s">
        <v>28</v>
      </c>
      <c r="M207" s="12">
        <v>2018</v>
      </c>
      <c r="N207" s="14">
        <f t="shared" si="7"/>
        <v>0</v>
      </c>
    </row>
    <row r="208" spans="1:14" x14ac:dyDescent="0.25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6"/>
        <v>165452</v>
      </c>
      <c r="K208" s="11">
        <v>43739</v>
      </c>
      <c r="L208" s="9" t="s">
        <v>29</v>
      </c>
      <c r="M208" s="12">
        <v>2019</v>
      </c>
      <c r="N208" s="14">
        <f t="shared" si="7"/>
        <v>0</v>
      </c>
    </row>
    <row r="209" spans="1:14" x14ac:dyDescent="0.25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6"/>
        <v>6661.5999999999985</v>
      </c>
      <c r="K209" s="11">
        <v>43374</v>
      </c>
      <c r="L209" s="9" t="s">
        <v>29</v>
      </c>
      <c r="M209" s="12">
        <v>2018</v>
      </c>
      <c r="N209" s="14">
        <f t="shared" si="7"/>
        <v>0</v>
      </c>
    </row>
    <row r="210" spans="1:14" x14ac:dyDescent="0.25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6"/>
        <v>141740</v>
      </c>
      <c r="K210" s="11">
        <v>43497</v>
      </c>
      <c r="L210" s="9" t="s">
        <v>22</v>
      </c>
      <c r="M210" s="12">
        <v>2019</v>
      </c>
      <c r="N210" s="14">
        <f t="shared" si="7"/>
        <v>0</v>
      </c>
    </row>
    <row r="211" spans="1:14" x14ac:dyDescent="0.25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6"/>
        <v>0</v>
      </c>
      <c r="K211" s="11">
        <v>43556</v>
      </c>
      <c r="L211" s="9" t="s">
        <v>31</v>
      </c>
      <c r="M211" s="12">
        <v>2019</v>
      </c>
      <c r="N211" s="14">
        <f t="shared" si="7"/>
        <v>0</v>
      </c>
    </row>
    <row r="212" spans="1:14" x14ac:dyDescent="0.25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6"/>
        <v>144932</v>
      </c>
      <c r="K212" s="11">
        <v>43709</v>
      </c>
      <c r="L212" s="9" t="s">
        <v>28</v>
      </c>
      <c r="M212" s="12">
        <v>2019</v>
      </c>
      <c r="N212" s="14">
        <f t="shared" si="7"/>
        <v>0</v>
      </c>
    </row>
    <row r="213" spans="1:14" x14ac:dyDescent="0.25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6"/>
        <v>2952.3999999999996</v>
      </c>
      <c r="K213" s="11">
        <v>43374</v>
      </c>
      <c r="L213" s="9" t="s">
        <v>29</v>
      </c>
      <c r="M213" s="12">
        <v>2018</v>
      </c>
      <c r="N213" s="14">
        <f t="shared" si="7"/>
        <v>0</v>
      </c>
    </row>
    <row r="214" spans="1:14" x14ac:dyDescent="0.25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6"/>
        <v>135128</v>
      </c>
      <c r="K214" s="11">
        <v>43435</v>
      </c>
      <c r="L214" s="9" t="s">
        <v>24</v>
      </c>
      <c r="M214" s="12">
        <v>2018</v>
      </c>
      <c r="N214" s="14">
        <f t="shared" si="7"/>
        <v>0</v>
      </c>
    </row>
    <row r="215" spans="1:14" x14ac:dyDescent="0.25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6"/>
        <v>1912.3500000000004</v>
      </c>
      <c r="K215" s="11">
        <v>43374</v>
      </c>
      <c r="L215" s="9" t="s">
        <v>29</v>
      </c>
      <c r="M215" s="12">
        <v>2018</v>
      </c>
      <c r="N215" s="14">
        <f t="shared" si="7"/>
        <v>0</v>
      </c>
    </row>
    <row r="216" spans="1:14" x14ac:dyDescent="0.25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6"/>
        <v>2263.7999999999993</v>
      </c>
      <c r="K216" s="11">
        <v>43466</v>
      </c>
      <c r="L216" s="9" t="s">
        <v>21</v>
      </c>
      <c r="M216" s="12">
        <v>2019</v>
      </c>
      <c r="N216" s="14">
        <f t="shared" si="7"/>
        <v>0</v>
      </c>
    </row>
    <row r="217" spans="1:14" x14ac:dyDescent="0.25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6"/>
        <v>3875.8500000000004</v>
      </c>
      <c r="K217" s="11">
        <v>43344</v>
      </c>
      <c r="L217" s="9" t="s">
        <v>28</v>
      </c>
      <c r="M217" s="12">
        <v>2018</v>
      </c>
      <c r="N217" s="14">
        <f t="shared" si="7"/>
        <v>0</v>
      </c>
    </row>
    <row r="218" spans="1:14" x14ac:dyDescent="0.25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6"/>
        <v>4436.8499999999985</v>
      </c>
      <c r="K218" s="11">
        <v>43739</v>
      </c>
      <c r="L218" s="9" t="s">
        <v>29</v>
      </c>
      <c r="M218" s="12">
        <v>2019</v>
      </c>
      <c r="N218" s="14">
        <f t="shared" si="7"/>
        <v>0</v>
      </c>
    </row>
    <row r="219" spans="1:14" x14ac:dyDescent="0.25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6"/>
        <v>20420.400000000001</v>
      </c>
      <c r="K219" s="11">
        <v>43800</v>
      </c>
      <c r="L219" s="9" t="s">
        <v>24</v>
      </c>
      <c r="M219" s="12">
        <v>2019</v>
      </c>
      <c r="N219" s="14">
        <f t="shared" si="7"/>
        <v>0</v>
      </c>
    </row>
    <row r="220" spans="1:14" x14ac:dyDescent="0.25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6"/>
        <v>20420.400000000001</v>
      </c>
      <c r="K220" s="11">
        <v>43800</v>
      </c>
      <c r="L220" s="9" t="s">
        <v>24</v>
      </c>
      <c r="M220" s="12">
        <v>2019</v>
      </c>
      <c r="N220" s="14">
        <f t="shared" si="7"/>
        <v>0</v>
      </c>
    </row>
    <row r="221" spans="1:14" x14ac:dyDescent="0.25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6"/>
        <v>4436.8499999999985</v>
      </c>
      <c r="K221" s="11">
        <v>43739</v>
      </c>
      <c r="L221" s="9" t="s">
        <v>29</v>
      </c>
      <c r="M221" s="12">
        <v>2019</v>
      </c>
      <c r="N221" s="14">
        <f t="shared" si="7"/>
        <v>0</v>
      </c>
    </row>
    <row r="222" spans="1:14" x14ac:dyDescent="0.25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6"/>
        <v>2776.9500000000007</v>
      </c>
      <c r="K222" s="11">
        <v>43647</v>
      </c>
      <c r="L222" s="9" t="s">
        <v>26</v>
      </c>
      <c r="M222" s="12">
        <v>2019</v>
      </c>
      <c r="N222" s="14">
        <f t="shared" si="7"/>
        <v>0</v>
      </c>
    </row>
    <row r="223" spans="1:14" x14ac:dyDescent="0.25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6"/>
        <v>9433.2000000000007</v>
      </c>
      <c r="K223" s="11">
        <v>43678</v>
      </c>
      <c r="L223" s="9" t="s">
        <v>27</v>
      </c>
      <c r="M223" s="12">
        <v>2019</v>
      </c>
      <c r="N223" s="14">
        <f t="shared" si="7"/>
        <v>0</v>
      </c>
    </row>
    <row r="224" spans="1:14" x14ac:dyDescent="0.25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6"/>
        <v>1912.3500000000004</v>
      </c>
      <c r="K224" s="11">
        <v>43374</v>
      </c>
      <c r="L224" s="9" t="s">
        <v>29</v>
      </c>
      <c r="M224" s="12">
        <v>2018</v>
      </c>
      <c r="N224" s="14">
        <f t="shared" si="7"/>
        <v>0</v>
      </c>
    </row>
    <row r="225" spans="1:14" x14ac:dyDescent="0.25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6"/>
        <v>15106.5</v>
      </c>
      <c r="K225" s="11">
        <v>43497</v>
      </c>
      <c r="L225" s="9" t="s">
        <v>22</v>
      </c>
      <c r="M225" s="12">
        <v>2019</v>
      </c>
      <c r="N225" s="14">
        <f t="shared" si="7"/>
        <v>0</v>
      </c>
    </row>
    <row r="226" spans="1:14" x14ac:dyDescent="0.25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6"/>
        <v>9039.5999999999985</v>
      </c>
      <c r="K226" s="11">
        <v>43497</v>
      </c>
      <c r="L226" s="9" t="s">
        <v>22</v>
      </c>
      <c r="M226" s="12">
        <v>2019</v>
      </c>
      <c r="N226" s="14">
        <f t="shared" si="7"/>
        <v>0</v>
      </c>
    </row>
    <row r="227" spans="1:14" x14ac:dyDescent="0.25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6"/>
        <v>12504</v>
      </c>
      <c r="K227" s="11">
        <v>43586</v>
      </c>
      <c r="L227" s="9" t="s">
        <v>32</v>
      </c>
      <c r="M227" s="12">
        <v>2019</v>
      </c>
      <c r="N227" s="14">
        <f t="shared" si="7"/>
        <v>0</v>
      </c>
    </row>
    <row r="228" spans="1:14" x14ac:dyDescent="0.25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6"/>
        <v>9910</v>
      </c>
      <c r="K228" s="11">
        <v>43617</v>
      </c>
      <c r="L228" s="9" t="s">
        <v>23</v>
      </c>
      <c r="M228" s="12">
        <v>2019</v>
      </c>
      <c r="N228" s="14">
        <f t="shared" si="7"/>
        <v>0</v>
      </c>
    </row>
    <row r="229" spans="1:14" x14ac:dyDescent="0.25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6"/>
        <v>1168.3999999999996</v>
      </c>
      <c r="K229" s="11">
        <v>43405</v>
      </c>
      <c r="L229" s="9" t="s">
        <v>30</v>
      </c>
      <c r="M229" s="12">
        <v>2018</v>
      </c>
      <c r="N229" s="14">
        <f t="shared" si="7"/>
        <v>0</v>
      </c>
    </row>
    <row r="230" spans="1:14" x14ac:dyDescent="0.25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6"/>
        <v>9070.7499999999964</v>
      </c>
      <c r="K230" s="11">
        <v>43770</v>
      </c>
      <c r="L230" s="9" t="s">
        <v>30</v>
      </c>
      <c r="M230" s="12">
        <v>2019</v>
      </c>
      <c r="N230" s="14">
        <f t="shared" si="7"/>
        <v>0</v>
      </c>
    </row>
    <row r="231" spans="1:14" x14ac:dyDescent="0.25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6"/>
        <v>655.49999999999955</v>
      </c>
      <c r="K231" s="11">
        <v>43800</v>
      </c>
      <c r="L231" s="9" t="s">
        <v>24</v>
      </c>
      <c r="M231" s="12">
        <v>2019</v>
      </c>
      <c r="N231" s="14">
        <f t="shared" si="7"/>
        <v>0</v>
      </c>
    </row>
    <row r="232" spans="1:14" x14ac:dyDescent="0.25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6"/>
        <v>2860.0499999999975</v>
      </c>
      <c r="K232" s="11">
        <v>43800</v>
      </c>
      <c r="L232" s="9" t="s">
        <v>24</v>
      </c>
      <c r="M232" s="12">
        <v>2019</v>
      </c>
      <c r="N232" s="14">
        <f t="shared" si="7"/>
        <v>0</v>
      </c>
    </row>
    <row r="233" spans="1:14" x14ac:dyDescent="0.25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6"/>
        <v>100376.25</v>
      </c>
      <c r="K233" s="11">
        <v>43466</v>
      </c>
      <c r="L233" s="9" t="s">
        <v>21</v>
      </c>
      <c r="M233" s="12">
        <v>2019</v>
      </c>
      <c r="N233" s="14">
        <f t="shared" si="7"/>
        <v>0</v>
      </c>
    </row>
    <row r="234" spans="1:14" x14ac:dyDescent="0.25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6"/>
        <v>-4533.75</v>
      </c>
      <c r="K234" s="11">
        <v>43647</v>
      </c>
      <c r="L234" s="9" t="s">
        <v>26</v>
      </c>
      <c r="M234" s="12">
        <v>2019</v>
      </c>
      <c r="N234" s="14">
        <f t="shared" si="7"/>
        <v>0</v>
      </c>
    </row>
    <row r="235" spans="1:14" x14ac:dyDescent="0.25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6"/>
        <v>52200</v>
      </c>
      <c r="K235" s="11">
        <v>43344</v>
      </c>
      <c r="L235" s="9" t="s">
        <v>28</v>
      </c>
      <c r="M235" s="12">
        <v>2018</v>
      </c>
      <c r="N235" s="14">
        <f t="shared" si="7"/>
        <v>0</v>
      </c>
    </row>
    <row r="236" spans="1:14" x14ac:dyDescent="0.25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6"/>
        <v>19672.8</v>
      </c>
      <c r="K236" s="11">
        <v>43770</v>
      </c>
      <c r="L236" s="9" t="s">
        <v>30</v>
      </c>
      <c r="M236" s="12">
        <v>2019</v>
      </c>
      <c r="N236" s="14">
        <f t="shared" si="7"/>
        <v>0</v>
      </c>
    </row>
    <row r="237" spans="1:14" x14ac:dyDescent="0.25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6"/>
        <v>38500</v>
      </c>
      <c r="K237" s="11">
        <v>43435</v>
      </c>
      <c r="L237" s="9" t="s">
        <v>24</v>
      </c>
      <c r="M237" s="12">
        <v>2018</v>
      </c>
      <c r="N237" s="14">
        <f t="shared" si="7"/>
        <v>0</v>
      </c>
    </row>
    <row r="238" spans="1:14" x14ac:dyDescent="0.25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6"/>
        <v>11727</v>
      </c>
      <c r="K238" s="11">
        <v>43497</v>
      </c>
      <c r="L238" s="9" t="s">
        <v>22</v>
      </c>
      <c r="M238" s="12">
        <v>2019</v>
      </c>
      <c r="N238" s="14">
        <f t="shared" si="7"/>
        <v>0</v>
      </c>
    </row>
    <row r="239" spans="1:14" x14ac:dyDescent="0.25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6"/>
        <v>-3740</v>
      </c>
      <c r="K239" s="11">
        <v>43525</v>
      </c>
      <c r="L239" s="9" t="s">
        <v>25</v>
      </c>
      <c r="M239" s="12">
        <v>2019</v>
      </c>
      <c r="N239" s="14">
        <f t="shared" si="7"/>
        <v>0</v>
      </c>
    </row>
    <row r="240" spans="1:14" x14ac:dyDescent="0.25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6"/>
        <v>-2981.25</v>
      </c>
      <c r="K240" s="11">
        <v>43525</v>
      </c>
      <c r="L240" s="9" t="s">
        <v>25</v>
      </c>
      <c r="M240" s="12">
        <v>2019</v>
      </c>
      <c r="N240" s="14">
        <f t="shared" si="7"/>
        <v>0</v>
      </c>
    </row>
    <row r="241" spans="1:14" x14ac:dyDescent="0.25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6"/>
        <v>56245</v>
      </c>
      <c r="K241" s="11">
        <v>43556</v>
      </c>
      <c r="L241" s="9" t="s">
        <v>31</v>
      </c>
      <c r="M241" s="12">
        <v>2019</v>
      </c>
      <c r="N241" s="14">
        <f t="shared" si="7"/>
        <v>0</v>
      </c>
    </row>
    <row r="242" spans="1:14" x14ac:dyDescent="0.25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6"/>
        <v>3839.5499999999993</v>
      </c>
      <c r="K242" s="11">
        <v>43586</v>
      </c>
      <c r="L242" s="9" t="s">
        <v>32</v>
      </c>
      <c r="M242" s="12">
        <v>2019</v>
      </c>
      <c r="N242" s="14">
        <f t="shared" si="7"/>
        <v>0</v>
      </c>
    </row>
    <row r="243" spans="1:14" x14ac:dyDescent="0.25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6"/>
        <v>34685</v>
      </c>
      <c r="K243" s="11">
        <v>43617</v>
      </c>
      <c r="L243" s="9" t="s">
        <v>23</v>
      </c>
      <c r="M243" s="12">
        <v>2019</v>
      </c>
      <c r="N243" s="14">
        <f t="shared" si="7"/>
        <v>0</v>
      </c>
    </row>
    <row r="244" spans="1:14" x14ac:dyDescent="0.25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6"/>
        <v>43645</v>
      </c>
      <c r="K244" s="11">
        <v>43617</v>
      </c>
      <c r="L244" s="9" t="s">
        <v>23</v>
      </c>
      <c r="M244" s="12">
        <v>2019</v>
      </c>
      <c r="N244" s="14">
        <f t="shared" si="7"/>
        <v>0</v>
      </c>
    </row>
    <row r="245" spans="1:14" x14ac:dyDescent="0.25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6"/>
        <v>11135</v>
      </c>
      <c r="K245" s="11">
        <v>43709</v>
      </c>
      <c r="L245" s="9" t="s">
        <v>28</v>
      </c>
      <c r="M245" s="12">
        <v>2019</v>
      </c>
      <c r="N245" s="14">
        <f t="shared" si="7"/>
        <v>0</v>
      </c>
    </row>
    <row r="246" spans="1:14" x14ac:dyDescent="0.25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6"/>
        <v>89030</v>
      </c>
      <c r="K246" s="11">
        <v>43374</v>
      </c>
      <c r="L246" s="9" t="s">
        <v>29</v>
      </c>
      <c r="M246" s="12">
        <v>2018</v>
      </c>
      <c r="N246" s="14">
        <f t="shared" si="7"/>
        <v>0</v>
      </c>
    </row>
    <row r="247" spans="1:14" x14ac:dyDescent="0.25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6"/>
        <v>12501</v>
      </c>
      <c r="K247" s="11">
        <v>43374</v>
      </c>
      <c r="L247" s="9" t="s">
        <v>29</v>
      </c>
      <c r="M247" s="12">
        <v>2018</v>
      </c>
      <c r="N247" s="14">
        <f t="shared" si="7"/>
        <v>0</v>
      </c>
    </row>
    <row r="248" spans="1:14" x14ac:dyDescent="0.25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6"/>
        <v>-1076.25</v>
      </c>
      <c r="K248" s="11">
        <v>43739</v>
      </c>
      <c r="L248" s="9" t="s">
        <v>29</v>
      </c>
      <c r="M248" s="12">
        <v>2019</v>
      </c>
      <c r="N248" s="14">
        <f t="shared" si="7"/>
        <v>0</v>
      </c>
    </row>
    <row r="249" spans="1:14" x14ac:dyDescent="0.25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6"/>
        <v>-880</v>
      </c>
      <c r="K249" s="11">
        <v>43374</v>
      </c>
      <c r="L249" s="9" t="s">
        <v>29</v>
      </c>
      <c r="M249" s="12">
        <v>2018</v>
      </c>
      <c r="N249" s="14">
        <f t="shared" si="7"/>
        <v>0</v>
      </c>
    </row>
    <row r="250" spans="1:14" x14ac:dyDescent="0.25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6"/>
        <v>16218</v>
      </c>
      <c r="K250" s="11">
        <v>43435</v>
      </c>
      <c r="L250" s="9" t="s">
        <v>24</v>
      </c>
      <c r="M250" s="12">
        <v>2018</v>
      </c>
      <c r="N250" s="14">
        <f t="shared" si="7"/>
        <v>0</v>
      </c>
    </row>
    <row r="251" spans="1:14" x14ac:dyDescent="0.25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6"/>
        <v>23967</v>
      </c>
      <c r="K251" s="11">
        <v>43800</v>
      </c>
      <c r="L251" s="9" t="s">
        <v>24</v>
      </c>
      <c r="M251" s="12">
        <v>2019</v>
      </c>
      <c r="N251" s="14">
        <f t="shared" si="7"/>
        <v>0</v>
      </c>
    </row>
    <row r="252" spans="1:14" x14ac:dyDescent="0.25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6"/>
        <v>3524.3999999999996</v>
      </c>
      <c r="K252" s="11">
        <v>43435</v>
      </c>
      <c r="L252" s="9" t="s">
        <v>24</v>
      </c>
      <c r="M252" s="12">
        <v>2018</v>
      </c>
      <c r="N252" s="14">
        <f t="shared" si="7"/>
        <v>0</v>
      </c>
    </row>
    <row r="253" spans="1:14" x14ac:dyDescent="0.25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6"/>
        <v>8993</v>
      </c>
      <c r="K253" s="11">
        <v>43435</v>
      </c>
      <c r="L253" s="9" t="s">
        <v>24</v>
      </c>
      <c r="M253" s="12">
        <v>2018</v>
      </c>
      <c r="N253" s="14">
        <f t="shared" si="7"/>
        <v>0</v>
      </c>
    </row>
    <row r="254" spans="1:14" x14ac:dyDescent="0.25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6"/>
        <v>2358.75</v>
      </c>
      <c r="K254" s="11">
        <v>43466</v>
      </c>
      <c r="L254" s="9" t="s">
        <v>21</v>
      </c>
      <c r="M254" s="12">
        <v>2019</v>
      </c>
      <c r="N254" s="14">
        <f t="shared" si="7"/>
        <v>0</v>
      </c>
    </row>
    <row r="255" spans="1:14" x14ac:dyDescent="0.25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6"/>
        <v>12159.25</v>
      </c>
      <c r="K255" s="11">
        <v>43466</v>
      </c>
      <c r="L255" s="9" t="s">
        <v>21</v>
      </c>
      <c r="M255" s="12">
        <v>2019</v>
      </c>
      <c r="N255" s="14">
        <f t="shared" si="7"/>
        <v>0</v>
      </c>
    </row>
    <row r="256" spans="1:14" x14ac:dyDescent="0.25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6"/>
        <v>-1008.75</v>
      </c>
      <c r="K256" s="11">
        <v>43497</v>
      </c>
      <c r="L256" s="9" t="s">
        <v>22</v>
      </c>
      <c r="M256" s="12">
        <v>2019</v>
      </c>
      <c r="N256" s="14">
        <f t="shared" si="7"/>
        <v>0</v>
      </c>
    </row>
    <row r="257" spans="1:14" x14ac:dyDescent="0.25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6"/>
        <v>43645</v>
      </c>
      <c r="K257" s="11">
        <v>43617</v>
      </c>
      <c r="L257" s="9" t="s">
        <v>23</v>
      </c>
      <c r="M257" s="12">
        <v>2019</v>
      </c>
      <c r="N257" s="14">
        <f t="shared" si="7"/>
        <v>0</v>
      </c>
    </row>
    <row r="258" spans="1:14" x14ac:dyDescent="0.25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6"/>
        <v>25488</v>
      </c>
      <c r="K258" s="11">
        <v>43678</v>
      </c>
      <c r="L258" s="9" t="s">
        <v>27</v>
      </c>
      <c r="M258" s="12">
        <v>2019</v>
      </c>
      <c r="N258" s="14">
        <f t="shared" si="7"/>
        <v>0</v>
      </c>
    </row>
    <row r="259" spans="1:14" x14ac:dyDescent="0.25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8">H259-I259</f>
        <v>14211</v>
      </c>
      <c r="K259" s="11">
        <v>43678</v>
      </c>
      <c r="L259" s="9" t="s">
        <v>27</v>
      </c>
      <c r="M259" s="12">
        <v>2019</v>
      </c>
      <c r="N259" s="14">
        <f t="shared" ref="N259:N322" si="9">(D259*E259)-G259-I259-J259</f>
        <v>0</v>
      </c>
    </row>
    <row r="260" spans="1:14" x14ac:dyDescent="0.25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8"/>
        <v>-1076.25</v>
      </c>
      <c r="K260" s="11">
        <v>43739</v>
      </c>
      <c r="L260" s="9" t="s">
        <v>29</v>
      </c>
      <c r="M260" s="12">
        <v>2019</v>
      </c>
      <c r="N260" s="14">
        <f t="shared" si="9"/>
        <v>0</v>
      </c>
    </row>
    <row r="261" spans="1:14" x14ac:dyDescent="0.25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8"/>
        <v>-880</v>
      </c>
      <c r="K261" s="11">
        <v>43374</v>
      </c>
      <c r="L261" s="9" t="s">
        <v>29</v>
      </c>
      <c r="M261" s="12">
        <v>2018</v>
      </c>
      <c r="N261" s="14">
        <f t="shared" si="9"/>
        <v>0</v>
      </c>
    </row>
    <row r="262" spans="1:14" x14ac:dyDescent="0.25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8"/>
        <v>9297</v>
      </c>
      <c r="K262" s="11">
        <v>43435</v>
      </c>
      <c r="L262" s="9" t="s">
        <v>24</v>
      </c>
      <c r="M262" s="12">
        <v>2018</v>
      </c>
      <c r="N262" s="14">
        <f t="shared" si="9"/>
        <v>0</v>
      </c>
    </row>
    <row r="263" spans="1:14" x14ac:dyDescent="0.25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8"/>
        <v>43750</v>
      </c>
      <c r="K263" s="11">
        <v>43800</v>
      </c>
      <c r="L263" s="9" t="s">
        <v>24</v>
      </c>
      <c r="M263" s="12">
        <v>2019</v>
      </c>
      <c r="N263" s="14">
        <f t="shared" si="9"/>
        <v>0</v>
      </c>
    </row>
    <row r="264" spans="1:14" x14ac:dyDescent="0.25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8"/>
        <v>12501</v>
      </c>
      <c r="K264" s="11">
        <v>43374</v>
      </c>
      <c r="L264" s="9" t="s">
        <v>29</v>
      </c>
      <c r="M264" s="12">
        <v>2018</v>
      </c>
      <c r="N264" s="14">
        <f t="shared" si="9"/>
        <v>0</v>
      </c>
    </row>
    <row r="265" spans="1:14" x14ac:dyDescent="0.25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8"/>
        <v>11385</v>
      </c>
      <c r="K265" s="11">
        <v>43405</v>
      </c>
      <c r="L265" s="9" t="s">
        <v>30</v>
      </c>
      <c r="M265" s="12">
        <v>2018</v>
      </c>
      <c r="N265" s="14">
        <f t="shared" si="9"/>
        <v>0</v>
      </c>
    </row>
    <row r="266" spans="1:14" x14ac:dyDescent="0.25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8"/>
        <v>20673</v>
      </c>
      <c r="K266" s="11">
        <v>43405</v>
      </c>
      <c r="L266" s="9" t="s">
        <v>30</v>
      </c>
      <c r="M266" s="12">
        <v>2018</v>
      </c>
      <c r="N266" s="14">
        <f t="shared" si="9"/>
        <v>0</v>
      </c>
    </row>
    <row r="267" spans="1:14" x14ac:dyDescent="0.25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8"/>
        <v>23967</v>
      </c>
      <c r="K267" s="11">
        <v>43800</v>
      </c>
      <c r="L267" s="9" t="s">
        <v>24</v>
      </c>
      <c r="M267" s="12">
        <v>2019</v>
      </c>
      <c r="N267" s="14">
        <f t="shared" si="9"/>
        <v>0</v>
      </c>
    </row>
    <row r="268" spans="1:14" x14ac:dyDescent="0.25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8"/>
        <v>940.5</v>
      </c>
      <c r="K268" s="11">
        <v>43800</v>
      </c>
      <c r="L268" s="9" t="s">
        <v>24</v>
      </c>
      <c r="M268" s="12">
        <v>2019</v>
      </c>
      <c r="N268" s="14">
        <f t="shared" si="9"/>
        <v>0</v>
      </c>
    </row>
    <row r="269" spans="1:14" x14ac:dyDescent="0.25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8"/>
        <v>4103.5499999999993</v>
      </c>
      <c r="K269" s="11">
        <v>43800</v>
      </c>
      <c r="L269" s="9" t="s">
        <v>24</v>
      </c>
      <c r="M269" s="12">
        <v>2019</v>
      </c>
      <c r="N269" s="14">
        <f t="shared" si="9"/>
        <v>0</v>
      </c>
    </row>
    <row r="270" spans="1:14" x14ac:dyDescent="0.25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8"/>
        <v>97875</v>
      </c>
      <c r="K270" s="11">
        <v>43497</v>
      </c>
      <c r="L270" s="9" t="s">
        <v>22</v>
      </c>
      <c r="M270" s="12">
        <v>2019</v>
      </c>
      <c r="N270" s="14">
        <f t="shared" si="9"/>
        <v>0</v>
      </c>
    </row>
    <row r="271" spans="1:14" x14ac:dyDescent="0.25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8"/>
        <v>40020</v>
      </c>
      <c r="K271" s="11">
        <v>43678</v>
      </c>
      <c r="L271" s="9" t="s">
        <v>27</v>
      </c>
      <c r="M271" s="12">
        <v>2019</v>
      </c>
      <c r="N271" s="14">
        <f t="shared" si="9"/>
        <v>0</v>
      </c>
    </row>
    <row r="272" spans="1:14" x14ac:dyDescent="0.25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8"/>
        <v>89030</v>
      </c>
      <c r="K272" s="11">
        <v>43374</v>
      </c>
      <c r="L272" s="9" t="s">
        <v>29</v>
      </c>
      <c r="M272" s="12">
        <v>2018</v>
      </c>
      <c r="N272" s="14">
        <f t="shared" si="9"/>
        <v>0</v>
      </c>
    </row>
    <row r="273" spans="1:14" x14ac:dyDescent="0.25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8"/>
        <v>43750</v>
      </c>
      <c r="K273" s="11">
        <v>43800</v>
      </c>
      <c r="L273" s="9" t="s">
        <v>24</v>
      </c>
      <c r="M273" s="12">
        <v>2019</v>
      </c>
      <c r="N273" s="14">
        <f t="shared" si="9"/>
        <v>0</v>
      </c>
    </row>
    <row r="274" spans="1:14" x14ac:dyDescent="0.25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8"/>
        <v>15584.100000000006</v>
      </c>
      <c r="K274" s="11">
        <v>43556</v>
      </c>
      <c r="L274" s="9" t="s">
        <v>31</v>
      </c>
      <c r="M274" s="12">
        <v>2019</v>
      </c>
      <c r="N274" s="14">
        <f t="shared" si="9"/>
        <v>0</v>
      </c>
    </row>
    <row r="275" spans="1:14" x14ac:dyDescent="0.25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8"/>
        <v>8716.4999999999982</v>
      </c>
      <c r="K275" s="11">
        <v>43466</v>
      </c>
      <c r="L275" s="9" t="s">
        <v>21</v>
      </c>
      <c r="M275" s="12">
        <v>2019</v>
      </c>
      <c r="N275" s="14">
        <f t="shared" si="9"/>
        <v>0</v>
      </c>
    </row>
    <row r="276" spans="1:14" x14ac:dyDescent="0.25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8"/>
        <v>8816.3999999999978</v>
      </c>
      <c r="K276" s="11">
        <v>43617</v>
      </c>
      <c r="L276" s="9" t="s">
        <v>23</v>
      </c>
      <c r="M276" s="12">
        <v>2019</v>
      </c>
      <c r="N276" s="14">
        <f t="shared" si="9"/>
        <v>0</v>
      </c>
    </row>
    <row r="277" spans="1:14" x14ac:dyDescent="0.25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8"/>
        <v>4484.7599999999993</v>
      </c>
      <c r="K277" s="11">
        <v>43709</v>
      </c>
      <c r="L277" s="9" t="s">
        <v>28</v>
      </c>
      <c r="M277" s="12">
        <v>2019</v>
      </c>
      <c r="N277" s="14">
        <f t="shared" si="9"/>
        <v>0</v>
      </c>
    </row>
    <row r="278" spans="1:14" x14ac:dyDescent="0.25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8"/>
        <v>18346.02</v>
      </c>
      <c r="K278" s="11">
        <v>43374</v>
      </c>
      <c r="L278" s="9" t="s">
        <v>29</v>
      </c>
      <c r="M278" s="12">
        <v>2018</v>
      </c>
      <c r="N278" s="14">
        <f t="shared" si="9"/>
        <v>0</v>
      </c>
    </row>
    <row r="279" spans="1:14" x14ac:dyDescent="0.25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8"/>
        <v>6293</v>
      </c>
      <c r="K279" s="11">
        <v>43770</v>
      </c>
      <c r="L279" s="9" t="s">
        <v>30</v>
      </c>
      <c r="M279" s="12">
        <v>2019</v>
      </c>
      <c r="N279" s="14">
        <f t="shared" si="9"/>
        <v>0</v>
      </c>
    </row>
    <row r="280" spans="1:14" x14ac:dyDescent="0.25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8"/>
        <v>284.03999999999974</v>
      </c>
      <c r="K280" s="11">
        <v>43405</v>
      </c>
      <c r="L280" s="9" t="s">
        <v>30</v>
      </c>
      <c r="M280" s="12">
        <v>2018</v>
      </c>
      <c r="N280" s="14">
        <f t="shared" si="9"/>
        <v>0</v>
      </c>
    </row>
    <row r="281" spans="1:14" x14ac:dyDescent="0.25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8"/>
        <v>-12861.500000000015</v>
      </c>
      <c r="K281" s="11">
        <v>43435</v>
      </c>
      <c r="L281" s="9" t="s">
        <v>24</v>
      </c>
      <c r="M281" s="12">
        <v>2018</v>
      </c>
      <c r="N281" s="14">
        <f t="shared" si="9"/>
        <v>0</v>
      </c>
    </row>
    <row r="282" spans="1:14" x14ac:dyDescent="0.25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8"/>
        <v>67620</v>
      </c>
      <c r="K282" s="11">
        <v>43556</v>
      </c>
      <c r="L282" s="9" t="s">
        <v>31</v>
      </c>
      <c r="M282" s="12">
        <v>2019</v>
      </c>
      <c r="N282" s="14">
        <f t="shared" si="9"/>
        <v>0</v>
      </c>
    </row>
    <row r="283" spans="1:14" x14ac:dyDescent="0.25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8"/>
        <v>100740</v>
      </c>
      <c r="K283" s="11">
        <v>43586</v>
      </c>
      <c r="L283" s="9" t="s">
        <v>32</v>
      </c>
      <c r="M283" s="12">
        <v>2019</v>
      </c>
      <c r="N283" s="14">
        <f t="shared" si="9"/>
        <v>0</v>
      </c>
    </row>
    <row r="284" spans="1:14" x14ac:dyDescent="0.25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8"/>
        <v>2216.7399999999998</v>
      </c>
      <c r="K284" s="11">
        <v>43374</v>
      </c>
      <c r="L284" s="9" t="s">
        <v>29</v>
      </c>
      <c r="M284" s="12">
        <v>2018</v>
      </c>
      <c r="N284" s="14">
        <f t="shared" si="9"/>
        <v>0</v>
      </c>
    </row>
    <row r="285" spans="1:14" x14ac:dyDescent="0.25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8"/>
        <v>22546.44</v>
      </c>
      <c r="K285" s="11">
        <v>43770</v>
      </c>
      <c r="L285" s="9" t="s">
        <v>30</v>
      </c>
      <c r="M285" s="12">
        <v>2019</v>
      </c>
      <c r="N285" s="14">
        <f t="shared" si="9"/>
        <v>0</v>
      </c>
    </row>
    <row r="286" spans="1:14" x14ac:dyDescent="0.25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8"/>
        <v>103224</v>
      </c>
      <c r="K286" s="11">
        <v>43617</v>
      </c>
      <c r="L286" s="9" t="s">
        <v>23</v>
      </c>
      <c r="M286" s="12">
        <v>2019</v>
      </c>
      <c r="N286" s="14">
        <f t="shared" si="9"/>
        <v>0</v>
      </c>
    </row>
    <row r="287" spans="1:14" x14ac:dyDescent="0.25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8"/>
        <v>19035.72</v>
      </c>
      <c r="K287" s="11">
        <v>43374</v>
      </c>
      <c r="L287" s="9" t="s">
        <v>29</v>
      </c>
      <c r="M287" s="12">
        <v>2018</v>
      </c>
      <c r="N287" s="14">
        <f t="shared" si="9"/>
        <v>0</v>
      </c>
    </row>
    <row r="288" spans="1:14" x14ac:dyDescent="0.25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8"/>
        <v>50163</v>
      </c>
      <c r="K288" s="11">
        <v>43374</v>
      </c>
      <c r="L288" s="9" t="s">
        <v>29</v>
      </c>
      <c r="M288" s="12">
        <v>2018</v>
      </c>
      <c r="N288" s="14">
        <f t="shared" si="9"/>
        <v>0</v>
      </c>
    </row>
    <row r="289" spans="1:14" x14ac:dyDescent="0.25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8"/>
        <v>-2380</v>
      </c>
      <c r="K289" s="11">
        <v>43497</v>
      </c>
      <c r="L289" s="9" t="s">
        <v>22</v>
      </c>
      <c r="M289" s="12">
        <v>2019</v>
      </c>
      <c r="N289" s="14">
        <f t="shared" si="9"/>
        <v>0</v>
      </c>
    </row>
    <row r="290" spans="1:14" x14ac:dyDescent="0.25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8"/>
        <v>-6887.5</v>
      </c>
      <c r="K290" s="11">
        <v>43497</v>
      </c>
      <c r="L290" s="9" t="s">
        <v>22</v>
      </c>
      <c r="M290" s="12">
        <v>2019</v>
      </c>
      <c r="N290" s="14">
        <f t="shared" si="9"/>
        <v>0</v>
      </c>
    </row>
    <row r="291" spans="1:14" x14ac:dyDescent="0.25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8"/>
        <v>6273</v>
      </c>
      <c r="K291" s="11">
        <v>43586</v>
      </c>
      <c r="L291" s="9" t="s">
        <v>32</v>
      </c>
      <c r="M291" s="12">
        <v>2019</v>
      </c>
      <c r="N291" s="14">
        <f t="shared" si="9"/>
        <v>0</v>
      </c>
    </row>
    <row r="292" spans="1:14" x14ac:dyDescent="0.25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8"/>
        <v>103224</v>
      </c>
      <c r="K292" s="11">
        <v>43617</v>
      </c>
      <c r="L292" s="9" t="s">
        <v>23</v>
      </c>
      <c r="M292" s="12">
        <v>2019</v>
      </c>
      <c r="N292" s="14">
        <f t="shared" si="9"/>
        <v>0</v>
      </c>
    </row>
    <row r="293" spans="1:14" x14ac:dyDescent="0.25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8"/>
        <v>2366.84</v>
      </c>
      <c r="K293" s="11">
        <v>43617</v>
      </c>
      <c r="L293" s="9" t="s">
        <v>23</v>
      </c>
      <c r="M293" s="12">
        <v>2019</v>
      </c>
      <c r="N293" s="14">
        <f t="shared" si="9"/>
        <v>0</v>
      </c>
    </row>
    <row r="294" spans="1:14" x14ac:dyDescent="0.25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8"/>
        <v>39072</v>
      </c>
      <c r="K294" s="11">
        <v>43374</v>
      </c>
      <c r="L294" s="9" t="s">
        <v>29</v>
      </c>
      <c r="M294" s="12">
        <v>2018</v>
      </c>
      <c r="N294" s="14">
        <f t="shared" si="9"/>
        <v>0</v>
      </c>
    </row>
    <row r="295" spans="1:14" x14ac:dyDescent="0.25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8"/>
        <v>143244</v>
      </c>
      <c r="K295" s="11">
        <v>43374</v>
      </c>
      <c r="L295" s="9" t="s">
        <v>29</v>
      </c>
      <c r="M295" s="12">
        <v>2018</v>
      </c>
      <c r="N295" s="14">
        <f t="shared" si="9"/>
        <v>0</v>
      </c>
    </row>
    <row r="296" spans="1:14" x14ac:dyDescent="0.25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8"/>
        <v>11660.400000000001</v>
      </c>
      <c r="K296" s="11">
        <v>43617</v>
      </c>
      <c r="L296" s="9" t="s">
        <v>23</v>
      </c>
      <c r="M296" s="12">
        <v>2019</v>
      </c>
      <c r="N296" s="14">
        <f t="shared" si="9"/>
        <v>0</v>
      </c>
    </row>
    <row r="297" spans="1:14" x14ac:dyDescent="0.25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8"/>
        <v>2366.84</v>
      </c>
      <c r="K297" s="11">
        <v>43617</v>
      </c>
      <c r="L297" s="9" t="s">
        <v>23</v>
      </c>
      <c r="M297" s="12">
        <v>2019</v>
      </c>
      <c r="N297" s="14">
        <f t="shared" si="9"/>
        <v>0</v>
      </c>
    </row>
    <row r="298" spans="1:14" x14ac:dyDescent="0.25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8"/>
        <v>39072</v>
      </c>
      <c r="K298" s="11">
        <v>43374</v>
      </c>
      <c r="L298" s="9" t="s">
        <v>29</v>
      </c>
      <c r="M298" s="12">
        <v>2018</v>
      </c>
      <c r="N298" s="14">
        <f t="shared" si="9"/>
        <v>0</v>
      </c>
    </row>
    <row r="299" spans="1:14" x14ac:dyDescent="0.25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8"/>
        <v>9882.4000000000015</v>
      </c>
      <c r="K299" s="11">
        <v>43405</v>
      </c>
      <c r="L299" s="9" t="s">
        <v>30</v>
      </c>
      <c r="M299" s="12">
        <v>2018</v>
      </c>
      <c r="N299" s="14">
        <f t="shared" si="9"/>
        <v>0</v>
      </c>
    </row>
    <row r="300" spans="1:14" x14ac:dyDescent="0.25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8"/>
        <v>77952</v>
      </c>
      <c r="K300" s="11">
        <v>43435</v>
      </c>
      <c r="L300" s="9" t="s">
        <v>24</v>
      </c>
      <c r="M300" s="12">
        <v>2018</v>
      </c>
      <c r="N300" s="14">
        <f t="shared" si="9"/>
        <v>0</v>
      </c>
    </row>
    <row r="301" spans="1:14" x14ac:dyDescent="0.25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8"/>
        <v>-4968.75</v>
      </c>
      <c r="K301" s="11">
        <v>43466</v>
      </c>
      <c r="L301" s="9" t="s">
        <v>21</v>
      </c>
      <c r="M301" s="12">
        <v>2019</v>
      </c>
      <c r="N301" s="14">
        <f t="shared" si="9"/>
        <v>0</v>
      </c>
    </row>
    <row r="302" spans="1:14" x14ac:dyDescent="0.25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8"/>
        <v>115851</v>
      </c>
      <c r="K302" s="11">
        <v>43709</v>
      </c>
      <c r="L302" s="9" t="s">
        <v>28</v>
      </c>
      <c r="M302" s="12">
        <v>2019</v>
      </c>
      <c r="N302" s="14">
        <f t="shared" si="9"/>
        <v>0</v>
      </c>
    </row>
    <row r="303" spans="1:14" x14ac:dyDescent="0.25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8"/>
        <v>50163</v>
      </c>
      <c r="K303" s="11">
        <v>43374</v>
      </c>
      <c r="L303" s="9" t="s">
        <v>29</v>
      </c>
      <c r="M303" s="12">
        <v>2018</v>
      </c>
      <c r="N303" s="14">
        <f t="shared" si="9"/>
        <v>0</v>
      </c>
    </row>
    <row r="304" spans="1:14" x14ac:dyDescent="0.25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8"/>
        <v>2216.7399999999998</v>
      </c>
      <c r="K304" s="11">
        <v>43374</v>
      </c>
      <c r="L304" s="9" t="s">
        <v>29</v>
      </c>
      <c r="M304" s="12">
        <v>2018</v>
      </c>
      <c r="N304" s="14">
        <f t="shared" si="9"/>
        <v>0</v>
      </c>
    </row>
    <row r="305" spans="1:14" x14ac:dyDescent="0.25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8"/>
        <v>143244</v>
      </c>
      <c r="K305" s="11">
        <v>43374</v>
      </c>
      <c r="L305" s="9" t="s">
        <v>29</v>
      </c>
      <c r="M305" s="12">
        <v>2018</v>
      </c>
      <c r="N305" s="14">
        <f t="shared" si="9"/>
        <v>0</v>
      </c>
    </row>
    <row r="306" spans="1:14" x14ac:dyDescent="0.25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8"/>
        <v>15461.599999999999</v>
      </c>
      <c r="K306" s="11">
        <v>43374</v>
      </c>
      <c r="L306" s="9" t="s">
        <v>29</v>
      </c>
      <c r="M306" s="12">
        <v>2018</v>
      </c>
      <c r="N306" s="14">
        <f t="shared" si="9"/>
        <v>0</v>
      </c>
    </row>
    <row r="307" spans="1:14" x14ac:dyDescent="0.25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8"/>
        <v>9011.7999999999993</v>
      </c>
      <c r="K307" s="11">
        <v>43678</v>
      </c>
      <c r="L307" s="9" t="s">
        <v>27</v>
      </c>
      <c r="M307" s="12">
        <v>2019</v>
      </c>
      <c r="N307" s="14">
        <f t="shared" si="9"/>
        <v>0</v>
      </c>
    </row>
    <row r="308" spans="1:14" x14ac:dyDescent="0.25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8"/>
        <v>7146.2999999999993</v>
      </c>
      <c r="K308" s="11">
        <v>43678</v>
      </c>
      <c r="L308" s="9" t="s">
        <v>27</v>
      </c>
      <c r="M308" s="12">
        <v>2019</v>
      </c>
      <c r="N308" s="14">
        <f t="shared" si="9"/>
        <v>0</v>
      </c>
    </row>
    <row r="309" spans="1:14" x14ac:dyDescent="0.25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8"/>
        <v>4727.2999999999993</v>
      </c>
      <c r="K309" s="11">
        <v>43739</v>
      </c>
      <c r="L309" s="9" t="s">
        <v>29</v>
      </c>
      <c r="M309" s="12">
        <v>2019</v>
      </c>
      <c r="N309" s="14">
        <f t="shared" si="9"/>
        <v>0</v>
      </c>
    </row>
    <row r="310" spans="1:14" x14ac:dyDescent="0.25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8"/>
        <v>15461.599999999999</v>
      </c>
      <c r="K310" s="11">
        <v>43374</v>
      </c>
      <c r="L310" s="9" t="s">
        <v>29</v>
      </c>
      <c r="M310" s="12">
        <v>2018</v>
      </c>
      <c r="N310" s="14">
        <f t="shared" si="9"/>
        <v>0</v>
      </c>
    </row>
    <row r="311" spans="1:14" x14ac:dyDescent="0.25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8"/>
        <v>8808.7999999999993</v>
      </c>
      <c r="K311" s="11">
        <v>43678</v>
      </c>
      <c r="L311" s="9" t="s">
        <v>27</v>
      </c>
      <c r="M311" s="12">
        <v>2019</v>
      </c>
      <c r="N311" s="14">
        <f t="shared" si="9"/>
        <v>0</v>
      </c>
    </row>
    <row r="312" spans="1:14" x14ac:dyDescent="0.25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8"/>
        <v>2106.1399999999994</v>
      </c>
      <c r="K312" s="11">
        <v>43770</v>
      </c>
      <c r="L312" s="9" t="s">
        <v>30</v>
      </c>
      <c r="M312" s="12">
        <v>2019</v>
      </c>
      <c r="N312" s="14">
        <f t="shared" si="9"/>
        <v>0</v>
      </c>
    </row>
    <row r="313" spans="1:14" x14ac:dyDescent="0.25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8"/>
        <v>4727.2999999999993</v>
      </c>
      <c r="K313" s="11">
        <v>43739</v>
      </c>
      <c r="L313" s="9" t="s">
        <v>29</v>
      </c>
      <c r="M313" s="12">
        <v>2019</v>
      </c>
      <c r="N313" s="14">
        <f t="shared" si="9"/>
        <v>0</v>
      </c>
    </row>
    <row r="314" spans="1:14" x14ac:dyDescent="0.25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8"/>
        <v>5714.2199999999993</v>
      </c>
      <c r="K314" s="11">
        <v>43497</v>
      </c>
      <c r="L314" s="9" t="s">
        <v>22</v>
      </c>
      <c r="M314" s="12">
        <v>2019</v>
      </c>
      <c r="N314" s="14">
        <f t="shared" si="9"/>
        <v>0</v>
      </c>
    </row>
    <row r="315" spans="1:14" x14ac:dyDescent="0.25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8"/>
        <v>14808.239999999998</v>
      </c>
      <c r="K315" s="11">
        <v>43678</v>
      </c>
      <c r="L315" s="9" t="s">
        <v>27</v>
      </c>
      <c r="M315" s="12">
        <v>2019</v>
      </c>
      <c r="N315" s="14">
        <f t="shared" si="9"/>
        <v>0</v>
      </c>
    </row>
    <row r="316" spans="1:14" x14ac:dyDescent="0.25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8"/>
        <v>13938.400000000001</v>
      </c>
      <c r="K316" s="11">
        <v>43344</v>
      </c>
      <c r="L316" s="9" t="s">
        <v>28</v>
      </c>
      <c r="M316" s="12">
        <v>2018</v>
      </c>
      <c r="N316" s="14">
        <f t="shared" si="9"/>
        <v>0</v>
      </c>
    </row>
    <row r="317" spans="1:14" x14ac:dyDescent="0.25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8"/>
        <v>19094.400000000001</v>
      </c>
      <c r="K317" s="11">
        <v>43466</v>
      </c>
      <c r="L317" s="9" t="s">
        <v>21</v>
      </c>
      <c r="M317" s="12">
        <v>2019</v>
      </c>
      <c r="N317" s="14">
        <f t="shared" si="9"/>
        <v>0</v>
      </c>
    </row>
    <row r="318" spans="1:14" x14ac:dyDescent="0.25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8"/>
        <v>19110.72</v>
      </c>
      <c r="K318" s="11">
        <v>43770</v>
      </c>
      <c r="L318" s="9" t="s">
        <v>30</v>
      </c>
      <c r="M318" s="12">
        <v>2019</v>
      </c>
      <c r="N318" s="14">
        <f t="shared" si="9"/>
        <v>0</v>
      </c>
    </row>
    <row r="319" spans="1:14" x14ac:dyDescent="0.25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8"/>
        <v>1556.8100000000004</v>
      </c>
      <c r="K319" s="11">
        <v>43344</v>
      </c>
      <c r="L319" s="9" t="s">
        <v>28</v>
      </c>
      <c r="M319" s="12">
        <v>2018</v>
      </c>
      <c r="N319" s="14">
        <f t="shared" si="9"/>
        <v>0</v>
      </c>
    </row>
    <row r="320" spans="1:14" x14ac:dyDescent="0.25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8"/>
        <v>4984.9000000000015</v>
      </c>
      <c r="K320" s="11">
        <v>43586</v>
      </c>
      <c r="L320" s="9" t="s">
        <v>32</v>
      </c>
      <c r="M320" s="12">
        <v>2019</v>
      </c>
      <c r="N320" s="14">
        <f t="shared" si="9"/>
        <v>0</v>
      </c>
    </row>
    <row r="321" spans="1:14" x14ac:dyDescent="0.25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8"/>
        <v>1713.8500000000004</v>
      </c>
      <c r="K321" s="11">
        <v>43617</v>
      </c>
      <c r="L321" s="9" t="s">
        <v>23</v>
      </c>
      <c r="M321" s="12">
        <v>2019</v>
      </c>
      <c r="N321" s="14">
        <f t="shared" si="9"/>
        <v>0</v>
      </c>
    </row>
    <row r="322" spans="1:14" x14ac:dyDescent="0.25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8"/>
        <v>825.97000000000025</v>
      </c>
      <c r="K322" s="11">
        <v>43770</v>
      </c>
      <c r="L322" s="9" t="s">
        <v>30</v>
      </c>
      <c r="M322" s="12">
        <v>2019</v>
      </c>
      <c r="N322" s="14">
        <f t="shared" si="9"/>
        <v>0</v>
      </c>
    </row>
    <row r="323" spans="1:14" x14ac:dyDescent="0.25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10">H323-I323</f>
        <v>2388.8199999999997</v>
      </c>
      <c r="K323" s="11">
        <v>43800</v>
      </c>
      <c r="L323" s="9" t="s">
        <v>24</v>
      </c>
      <c r="M323" s="12">
        <v>2019</v>
      </c>
      <c r="N323" s="14">
        <f t="shared" ref="N323:N386" si="11">(D323*E323)-G323-I323-J323</f>
        <v>0</v>
      </c>
    </row>
    <row r="324" spans="1:14" x14ac:dyDescent="0.25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10"/>
        <v>14186.16</v>
      </c>
      <c r="K324" s="11">
        <v>43556</v>
      </c>
      <c r="L324" s="9" t="s">
        <v>31</v>
      </c>
      <c r="M324" s="12">
        <v>2019</v>
      </c>
      <c r="N324" s="14">
        <f t="shared" si="11"/>
        <v>0</v>
      </c>
    </row>
    <row r="325" spans="1:14" x14ac:dyDescent="0.25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10"/>
        <v>18074.400000000001</v>
      </c>
      <c r="K325" s="11">
        <v>43344</v>
      </c>
      <c r="L325" s="9" t="s">
        <v>28</v>
      </c>
      <c r="M325" s="12">
        <v>2018</v>
      </c>
      <c r="N325" s="14">
        <f t="shared" si="11"/>
        <v>0</v>
      </c>
    </row>
    <row r="326" spans="1:14" x14ac:dyDescent="0.25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10"/>
        <v>2388.8199999999997</v>
      </c>
      <c r="K326" s="11">
        <v>43800</v>
      </c>
      <c r="L326" s="9" t="s">
        <v>24</v>
      </c>
      <c r="M326" s="12">
        <v>2019</v>
      </c>
      <c r="N326" s="14">
        <f t="shared" si="11"/>
        <v>0</v>
      </c>
    </row>
    <row r="327" spans="1:14" x14ac:dyDescent="0.25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10"/>
        <v>1713.8500000000004</v>
      </c>
      <c r="K327" s="11">
        <v>43617</v>
      </c>
      <c r="L327" s="9" t="s">
        <v>23</v>
      </c>
      <c r="M327" s="12">
        <v>2019</v>
      </c>
      <c r="N327" s="14">
        <f t="shared" si="11"/>
        <v>0</v>
      </c>
    </row>
    <row r="328" spans="1:14" x14ac:dyDescent="0.25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10"/>
        <v>69559.499999999942</v>
      </c>
      <c r="K328" s="11">
        <v>43525</v>
      </c>
      <c r="L328" s="9" t="s">
        <v>25</v>
      </c>
      <c r="M328" s="12">
        <v>2019</v>
      </c>
      <c r="N328" s="14">
        <f t="shared" si="11"/>
        <v>0</v>
      </c>
    </row>
    <row r="329" spans="1:14" x14ac:dyDescent="0.25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10"/>
        <v>1791.9999999999854</v>
      </c>
      <c r="K329" s="11">
        <v>43617</v>
      </c>
      <c r="L329" s="9" t="s">
        <v>23</v>
      </c>
      <c r="M329" s="12">
        <v>2019</v>
      </c>
      <c r="N329" s="14">
        <f t="shared" si="11"/>
        <v>0</v>
      </c>
    </row>
    <row r="330" spans="1:14" x14ac:dyDescent="0.25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10"/>
        <v>8724</v>
      </c>
      <c r="K330" s="11">
        <v>43739</v>
      </c>
      <c r="L330" s="9" t="s">
        <v>29</v>
      </c>
      <c r="M330" s="12">
        <v>2019</v>
      </c>
      <c r="N330" s="14">
        <f t="shared" si="11"/>
        <v>0</v>
      </c>
    </row>
    <row r="331" spans="1:14" x14ac:dyDescent="0.25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10"/>
        <v>16993.599999999999</v>
      </c>
      <c r="K331" s="11">
        <v>43739</v>
      </c>
      <c r="L331" s="9" t="s">
        <v>29</v>
      </c>
      <c r="M331" s="12">
        <v>2019</v>
      </c>
      <c r="N331" s="14">
        <f t="shared" si="11"/>
        <v>0</v>
      </c>
    </row>
    <row r="332" spans="1:14" x14ac:dyDescent="0.25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10"/>
        <v>63249</v>
      </c>
      <c r="K332" s="11">
        <v>43739</v>
      </c>
      <c r="L332" s="9" t="s">
        <v>29</v>
      </c>
      <c r="M332" s="12">
        <v>2019</v>
      </c>
      <c r="N332" s="14">
        <f t="shared" si="11"/>
        <v>0</v>
      </c>
    </row>
    <row r="333" spans="1:14" x14ac:dyDescent="0.25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10"/>
        <v>-9375</v>
      </c>
      <c r="K333" s="11">
        <v>43405</v>
      </c>
      <c r="L333" s="9" t="s">
        <v>30</v>
      </c>
      <c r="M333" s="12">
        <v>2018</v>
      </c>
      <c r="N333" s="14">
        <f t="shared" si="11"/>
        <v>0</v>
      </c>
    </row>
    <row r="334" spans="1:14" x14ac:dyDescent="0.25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10"/>
        <v>49358</v>
      </c>
      <c r="K334" s="11">
        <v>43586</v>
      </c>
      <c r="L334" s="9" t="s">
        <v>32</v>
      </c>
      <c r="M334" s="12">
        <v>2019</v>
      </c>
      <c r="N334" s="14">
        <f t="shared" si="11"/>
        <v>0</v>
      </c>
    </row>
    <row r="335" spans="1:14" x14ac:dyDescent="0.25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10"/>
        <v>12992</v>
      </c>
      <c r="K335" s="11">
        <v>43617</v>
      </c>
      <c r="L335" s="9" t="s">
        <v>23</v>
      </c>
      <c r="M335" s="12">
        <v>2019</v>
      </c>
      <c r="N335" s="14">
        <f t="shared" si="11"/>
        <v>0</v>
      </c>
    </row>
    <row r="336" spans="1:14" x14ac:dyDescent="0.25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10"/>
        <v>-13173.75</v>
      </c>
      <c r="K336" s="11">
        <v>43647</v>
      </c>
      <c r="L336" s="9" t="s">
        <v>26</v>
      </c>
      <c r="M336" s="12">
        <v>2019</v>
      </c>
      <c r="N336" s="14">
        <f t="shared" si="11"/>
        <v>0</v>
      </c>
    </row>
    <row r="337" spans="1:14" x14ac:dyDescent="0.25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10"/>
        <v>8298.9500000000007</v>
      </c>
      <c r="K337" s="11">
        <v>43678</v>
      </c>
      <c r="L337" s="9" t="s">
        <v>27</v>
      </c>
      <c r="M337" s="12">
        <v>2019</v>
      </c>
      <c r="N337" s="14">
        <f t="shared" si="11"/>
        <v>0</v>
      </c>
    </row>
    <row r="338" spans="1:14" x14ac:dyDescent="0.25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10"/>
        <v>11577.449999999997</v>
      </c>
      <c r="K338" s="11">
        <v>43344</v>
      </c>
      <c r="L338" s="9" t="s">
        <v>28</v>
      </c>
      <c r="M338" s="12">
        <v>2018</v>
      </c>
      <c r="N338" s="14">
        <f t="shared" si="11"/>
        <v>0</v>
      </c>
    </row>
    <row r="339" spans="1:14" x14ac:dyDescent="0.25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10"/>
        <v>13201</v>
      </c>
      <c r="K339" s="11">
        <v>43709</v>
      </c>
      <c r="L339" s="9" t="s">
        <v>28</v>
      </c>
      <c r="M339" s="12">
        <v>2019</v>
      </c>
      <c r="N339" s="14">
        <f t="shared" si="11"/>
        <v>0</v>
      </c>
    </row>
    <row r="340" spans="1:14" x14ac:dyDescent="0.25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10"/>
        <v>32567</v>
      </c>
      <c r="K340" s="11">
        <v>43344</v>
      </c>
      <c r="L340" s="9" t="s">
        <v>28</v>
      </c>
      <c r="M340" s="12">
        <v>2018</v>
      </c>
      <c r="N340" s="14">
        <f t="shared" si="11"/>
        <v>0</v>
      </c>
    </row>
    <row r="341" spans="1:14" x14ac:dyDescent="0.25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10"/>
        <v>40716</v>
      </c>
      <c r="K341" s="11">
        <v>43405</v>
      </c>
      <c r="L341" s="9" t="s">
        <v>30</v>
      </c>
      <c r="M341" s="12">
        <v>2018</v>
      </c>
      <c r="N341" s="14">
        <f t="shared" si="11"/>
        <v>0</v>
      </c>
    </row>
    <row r="342" spans="1:14" x14ac:dyDescent="0.25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10"/>
        <v>22546.080000000002</v>
      </c>
      <c r="K342" s="11">
        <v>43405</v>
      </c>
      <c r="L342" s="9" t="s">
        <v>30</v>
      </c>
      <c r="M342" s="12">
        <v>2018</v>
      </c>
      <c r="N342" s="14">
        <f t="shared" si="11"/>
        <v>0</v>
      </c>
    </row>
    <row r="343" spans="1:14" x14ac:dyDescent="0.25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10"/>
        <v>3208.75</v>
      </c>
      <c r="K343" s="11">
        <v>43435</v>
      </c>
      <c r="L343" s="9" t="s">
        <v>24</v>
      </c>
      <c r="M343" s="12">
        <v>2018</v>
      </c>
      <c r="N343" s="14">
        <f t="shared" si="11"/>
        <v>0</v>
      </c>
    </row>
    <row r="344" spans="1:14" x14ac:dyDescent="0.25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10"/>
        <v>48111</v>
      </c>
      <c r="K344" s="11">
        <v>43647</v>
      </c>
      <c r="L344" s="9" t="s">
        <v>26</v>
      </c>
      <c r="M344" s="12">
        <v>2019</v>
      </c>
      <c r="N344" s="14">
        <f t="shared" si="11"/>
        <v>0</v>
      </c>
    </row>
    <row r="345" spans="1:14" x14ac:dyDescent="0.25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10"/>
        <v>5237.3999999999996</v>
      </c>
      <c r="K345" s="11">
        <v>43678</v>
      </c>
      <c r="L345" s="9" t="s">
        <v>27</v>
      </c>
      <c r="M345" s="12">
        <v>2019</v>
      </c>
      <c r="N345" s="14">
        <f t="shared" si="11"/>
        <v>0</v>
      </c>
    </row>
    <row r="346" spans="1:14" x14ac:dyDescent="0.25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10"/>
        <v>-7826.25</v>
      </c>
      <c r="K346" s="11">
        <v>43709</v>
      </c>
      <c r="L346" s="9" t="s">
        <v>28</v>
      </c>
      <c r="M346" s="12">
        <v>2019</v>
      </c>
      <c r="N346" s="14">
        <f t="shared" si="11"/>
        <v>0</v>
      </c>
    </row>
    <row r="347" spans="1:14" x14ac:dyDescent="0.25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10"/>
        <v>16993.599999999999</v>
      </c>
      <c r="K347" s="11">
        <v>43739</v>
      </c>
      <c r="L347" s="9" t="s">
        <v>29</v>
      </c>
      <c r="M347" s="12">
        <v>2019</v>
      </c>
      <c r="N347" s="14">
        <f t="shared" si="11"/>
        <v>0</v>
      </c>
    </row>
    <row r="348" spans="1:14" x14ac:dyDescent="0.25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10"/>
        <v>12220.599999999999</v>
      </c>
      <c r="K348" s="11">
        <v>43435</v>
      </c>
      <c r="L348" s="9" t="s">
        <v>24</v>
      </c>
      <c r="M348" s="12">
        <v>2018</v>
      </c>
      <c r="N348" s="14">
        <f t="shared" si="11"/>
        <v>0</v>
      </c>
    </row>
    <row r="349" spans="1:14" x14ac:dyDescent="0.25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10"/>
        <v>39788</v>
      </c>
      <c r="K349" s="11">
        <v>43800</v>
      </c>
      <c r="L349" s="9" t="s">
        <v>24</v>
      </c>
      <c r="M349" s="12">
        <v>2019</v>
      </c>
      <c r="N349" s="14">
        <f t="shared" si="11"/>
        <v>0</v>
      </c>
    </row>
    <row r="350" spans="1:14" x14ac:dyDescent="0.25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10"/>
        <v>5056.7999999999993</v>
      </c>
      <c r="K350" s="11">
        <v>43435</v>
      </c>
      <c r="L350" s="9" t="s">
        <v>24</v>
      </c>
      <c r="M350" s="12">
        <v>2018</v>
      </c>
      <c r="N350" s="14">
        <f t="shared" si="11"/>
        <v>0</v>
      </c>
    </row>
    <row r="351" spans="1:14" x14ac:dyDescent="0.25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10"/>
        <v>26475.120000000003</v>
      </c>
      <c r="K351" s="11">
        <v>43466</v>
      </c>
      <c r="L351" s="9" t="s">
        <v>21</v>
      </c>
      <c r="M351" s="12">
        <v>2019</v>
      </c>
      <c r="N351" s="14">
        <f t="shared" si="11"/>
        <v>0</v>
      </c>
    </row>
    <row r="352" spans="1:14" x14ac:dyDescent="0.25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10"/>
        <v>27811</v>
      </c>
      <c r="K352" s="11">
        <v>43497</v>
      </c>
      <c r="L352" s="9" t="s">
        <v>22</v>
      </c>
      <c r="M352" s="12">
        <v>2019</v>
      </c>
      <c r="N352" s="14">
        <f t="shared" si="11"/>
        <v>0</v>
      </c>
    </row>
    <row r="353" spans="1:14" x14ac:dyDescent="0.25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10"/>
        <v>79663</v>
      </c>
      <c r="K353" s="11">
        <v>43497</v>
      </c>
      <c r="L353" s="9" t="s">
        <v>22</v>
      </c>
      <c r="M353" s="12">
        <v>2019</v>
      </c>
      <c r="N353" s="14">
        <f t="shared" si="11"/>
        <v>0</v>
      </c>
    </row>
    <row r="354" spans="1:14" x14ac:dyDescent="0.25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10"/>
        <v>-6168.75</v>
      </c>
      <c r="K354" s="11">
        <v>43586</v>
      </c>
      <c r="L354" s="9" t="s">
        <v>32</v>
      </c>
      <c r="M354" s="12">
        <v>2019</v>
      </c>
      <c r="N354" s="14">
        <f t="shared" si="11"/>
        <v>0</v>
      </c>
    </row>
    <row r="355" spans="1:14" x14ac:dyDescent="0.25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10"/>
        <v>188378</v>
      </c>
      <c r="K355" s="11">
        <v>43709</v>
      </c>
      <c r="L355" s="9" t="s">
        <v>28</v>
      </c>
      <c r="M355" s="12">
        <v>2019</v>
      </c>
      <c r="N355" s="14">
        <f t="shared" si="11"/>
        <v>0</v>
      </c>
    </row>
    <row r="356" spans="1:14" x14ac:dyDescent="0.25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10"/>
        <v>-3727.5</v>
      </c>
      <c r="K356" s="11">
        <v>43344</v>
      </c>
      <c r="L356" s="9" t="s">
        <v>28</v>
      </c>
      <c r="M356" s="12">
        <v>2018</v>
      </c>
      <c r="N356" s="14">
        <f t="shared" si="11"/>
        <v>0</v>
      </c>
    </row>
    <row r="357" spans="1:14" x14ac:dyDescent="0.25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10"/>
        <v>9614.7999999999993</v>
      </c>
      <c r="K357" s="11">
        <v>43770</v>
      </c>
      <c r="L357" s="9" t="s">
        <v>30</v>
      </c>
      <c r="M357" s="12">
        <v>2019</v>
      </c>
      <c r="N357" s="14">
        <f t="shared" si="11"/>
        <v>0</v>
      </c>
    </row>
    <row r="358" spans="1:14" x14ac:dyDescent="0.25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10"/>
        <v>39788</v>
      </c>
      <c r="K358" s="11">
        <v>43800</v>
      </c>
      <c r="L358" s="9" t="s">
        <v>24</v>
      </c>
      <c r="M358" s="12">
        <v>2019</v>
      </c>
      <c r="N358" s="14">
        <f t="shared" si="11"/>
        <v>0</v>
      </c>
    </row>
    <row r="359" spans="1:14" x14ac:dyDescent="0.25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10"/>
        <v>702.72000000000025</v>
      </c>
      <c r="K359" s="11">
        <v>43497</v>
      </c>
      <c r="L359" s="9" t="s">
        <v>22</v>
      </c>
      <c r="M359" s="12">
        <v>2019</v>
      </c>
      <c r="N359" s="14">
        <f t="shared" si="11"/>
        <v>0</v>
      </c>
    </row>
    <row r="360" spans="1:14" x14ac:dyDescent="0.25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10"/>
        <v>10768.8</v>
      </c>
      <c r="K360" s="11">
        <v>43617</v>
      </c>
      <c r="L360" s="9" t="s">
        <v>23</v>
      </c>
      <c r="M360" s="12">
        <v>2019</v>
      </c>
      <c r="N360" s="14">
        <f t="shared" si="11"/>
        <v>0</v>
      </c>
    </row>
    <row r="361" spans="1:14" x14ac:dyDescent="0.25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10"/>
        <v>370.07999999999993</v>
      </c>
      <c r="K361" s="11">
        <v>43586</v>
      </c>
      <c r="L361" s="9" t="s">
        <v>32</v>
      </c>
      <c r="M361" s="12">
        <v>2019</v>
      </c>
      <c r="N361" s="14">
        <f t="shared" si="11"/>
        <v>0</v>
      </c>
    </row>
    <row r="362" spans="1:14" x14ac:dyDescent="0.25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10"/>
        <v>10768.8</v>
      </c>
      <c r="K362" s="11">
        <v>43617</v>
      </c>
      <c r="L362" s="9" t="s">
        <v>23</v>
      </c>
      <c r="M362" s="12">
        <v>2019</v>
      </c>
      <c r="N362" s="14">
        <f t="shared" si="11"/>
        <v>0</v>
      </c>
    </row>
    <row r="363" spans="1:14" x14ac:dyDescent="0.25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10"/>
        <v>-26180.000000000029</v>
      </c>
      <c r="K363" s="11">
        <v>43678</v>
      </c>
      <c r="L363" s="9" t="s">
        <v>27</v>
      </c>
      <c r="M363" s="12">
        <v>2019</v>
      </c>
      <c r="N363" s="14">
        <f t="shared" si="11"/>
        <v>0</v>
      </c>
    </row>
    <row r="364" spans="1:14" x14ac:dyDescent="0.25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10"/>
        <v>1372</v>
      </c>
      <c r="K364" s="11">
        <v>43770</v>
      </c>
      <c r="L364" s="9" t="s">
        <v>30</v>
      </c>
      <c r="M364" s="12">
        <v>2019</v>
      </c>
      <c r="N364" s="14">
        <f t="shared" si="11"/>
        <v>0</v>
      </c>
    </row>
    <row r="365" spans="1:14" x14ac:dyDescent="0.25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10"/>
        <v>49031.999999999942</v>
      </c>
      <c r="K365" s="11">
        <v>43800</v>
      </c>
      <c r="L365" s="9" t="s">
        <v>24</v>
      </c>
      <c r="M365" s="12">
        <v>2019</v>
      </c>
      <c r="N365" s="14">
        <f t="shared" si="11"/>
        <v>0</v>
      </c>
    </row>
    <row r="366" spans="1:14" x14ac:dyDescent="0.25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10"/>
        <v>9503.8000000000029</v>
      </c>
      <c r="K366" s="11">
        <v>43525</v>
      </c>
      <c r="L366" s="9" t="s">
        <v>25</v>
      </c>
      <c r="M366" s="12">
        <v>2019</v>
      </c>
      <c r="N366" s="14">
        <f t="shared" si="11"/>
        <v>0</v>
      </c>
    </row>
    <row r="367" spans="1:14" x14ac:dyDescent="0.25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10"/>
        <v>5947.2000000000007</v>
      </c>
      <c r="K367" s="11">
        <v>43617</v>
      </c>
      <c r="L367" s="9" t="s">
        <v>23</v>
      </c>
      <c r="M367" s="12">
        <v>2019</v>
      </c>
      <c r="N367" s="14">
        <f t="shared" si="11"/>
        <v>0</v>
      </c>
    </row>
    <row r="368" spans="1:14" x14ac:dyDescent="0.25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10"/>
        <v>5418</v>
      </c>
      <c r="K368" s="11">
        <v>43647</v>
      </c>
      <c r="L368" s="9" t="s">
        <v>26</v>
      </c>
      <c r="M368" s="12">
        <v>2019</v>
      </c>
      <c r="N368" s="14">
        <f t="shared" si="11"/>
        <v>0</v>
      </c>
    </row>
    <row r="369" spans="1:14" x14ac:dyDescent="0.25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10"/>
        <v>40612</v>
      </c>
      <c r="K369" s="11">
        <v>43678</v>
      </c>
      <c r="L369" s="9" t="s">
        <v>27</v>
      </c>
      <c r="M369" s="12">
        <v>2019</v>
      </c>
      <c r="N369" s="14">
        <f t="shared" si="11"/>
        <v>0</v>
      </c>
    </row>
    <row r="370" spans="1:14" x14ac:dyDescent="0.25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10"/>
        <v>33358</v>
      </c>
      <c r="K370" s="11">
        <v>43344</v>
      </c>
      <c r="L370" s="9" t="s">
        <v>28</v>
      </c>
      <c r="M370" s="12">
        <v>2018</v>
      </c>
      <c r="N370" s="14">
        <f t="shared" si="11"/>
        <v>0</v>
      </c>
    </row>
    <row r="371" spans="1:14" x14ac:dyDescent="0.25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10"/>
        <v>2701.7999999999993</v>
      </c>
      <c r="K371" s="11">
        <v>43800</v>
      </c>
      <c r="L371" s="9" t="s">
        <v>24</v>
      </c>
      <c r="M371" s="12">
        <v>2019</v>
      </c>
      <c r="N371" s="14">
        <f t="shared" si="11"/>
        <v>0</v>
      </c>
    </row>
    <row r="372" spans="1:14" x14ac:dyDescent="0.25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10"/>
        <v>-5570</v>
      </c>
      <c r="K372" s="11">
        <v>43525</v>
      </c>
      <c r="L372" s="9" t="s">
        <v>25</v>
      </c>
      <c r="M372" s="12">
        <v>2019</v>
      </c>
      <c r="N372" s="14">
        <f t="shared" si="11"/>
        <v>0</v>
      </c>
    </row>
    <row r="373" spans="1:14" x14ac:dyDescent="0.25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10"/>
        <v>1812.96</v>
      </c>
      <c r="K373" s="11">
        <v>43556</v>
      </c>
      <c r="L373" s="9" t="s">
        <v>31</v>
      </c>
      <c r="M373" s="12">
        <v>2019</v>
      </c>
      <c r="N373" s="14">
        <f t="shared" si="11"/>
        <v>0</v>
      </c>
    </row>
    <row r="374" spans="1:14" x14ac:dyDescent="0.25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10"/>
        <v>1576.8000000000002</v>
      </c>
      <c r="K374" s="11">
        <v>43586</v>
      </c>
      <c r="L374" s="9" t="s">
        <v>32</v>
      </c>
      <c r="M374" s="12">
        <v>2019</v>
      </c>
      <c r="N374" s="14">
        <f t="shared" si="11"/>
        <v>0</v>
      </c>
    </row>
    <row r="375" spans="1:14" x14ac:dyDescent="0.25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10"/>
        <v>11474.400000000001</v>
      </c>
      <c r="K375" s="11">
        <v>43617</v>
      </c>
      <c r="L375" s="9" t="s">
        <v>23</v>
      </c>
      <c r="M375" s="12">
        <v>2019</v>
      </c>
      <c r="N375" s="14">
        <f t="shared" si="11"/>
        <v>0</v>
      </c>
    </row>
    <row r="376" spans="1:14" x14ac:dyDescent="0.25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10"/>
        <v>63960</v>
      </c>
      <c r="K376" s="11">
        <v>43617</v>
      </c>
      <c r="L376" s="9" t="s">
        <v>23</v>
      </c>
      <c r="M376" s="12">
        <v>2019</v>
      </c>
      <c r="N376" s="14">
        <f t="shared" si="11"/>
        <v>0</v>
      </c>
    </row>
    <row r="377" spans="1:14" x14ac:dyDescent="0.25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10"/>
        <v>976.31999999999971</v>
      </c>
      <c r="K377" s="11">
        <v>43678</v>
      </c>
      <c r="L377" s="9" t="s">
        <v>27</v>
      </c>
      <c r="M377" s="12">
        <v>2019</v>
      </c>
      <c r="N377" s="14">
        <f t="shared" si="11"/>
        <v>0</v>
      </c>
    </row>
    <row r="378" spans="1:14" x14ac:dyDescent="0.25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10"/>
        <v>2301.1200000000008</v>
      </c>
      <c r="K378" s="11">
        <v>43678</v>
      </c>
      <c r="L378" s="9" t="s">
        <v>27</v>
      </c>
      <c r="M378" s="12">
        <v>2019</v>
      </c>
      <c r="N378" s="14">
        <f t="shared" si="11"/>
        <v>0</v>
      </c>
    </row>
    <row r="379" spans="1:14" x14ac:dyDescent="0.25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10"/>
        <v>3468.9599999999991</v>
      </c>
      <c r="K379" s="11">
        <v>43344</v>
      </c>
      <c r="L379" s="9" t="s">
        <v>28</v>
      </c>
      <c r="M379" s="12">
        <v>2018</v>
      </c>
      <c r="N379" s="14">
        <f t="shared" si="11"/>
        <v>0</v>
      </c>
    </row>
    <row r="380" spans="1:14" x14ac:dyDescent="0.25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10"/>
        <v>16245.599999999999</v>
      </c>
      <c r="K380" s="11">
        <v>43709</v>
      </c>
      <c r="L380" s="9" t="s">
        <v>28</v>
      </c>
      <c r="M380" s="12">
        <v>2019</v>
      </c>
      <c r="N380" s="14">
        <f t="shared" si="11"/>
        <v>0</v>
      </c>
    </row>
    <row r="381" spans="1:14" x14ac:dyDescent="0.25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10"/>
        <v>25141.199999999997</v>
      </c>
      <c r="K381" s="11">
        <v>43709</v>
      </c>
      <c r="L381" s="9" t="s">
        <v>28</v>
      </c>
      <c r="M381" s="12">
        <v>2019</v>
      </c>
      <c r="N381" s="14">
        <f t="shared" si="11"/>
        <v>0</v>
      </c>
    </row>
    <row r="382" spans="1:14" x14ac:dyDescent="0.25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10"/>
        <v>133052</v>
      </c>
      <c r="K382" s="11">
        <v>43405</v>
      </c>
      <c r="L382" s="9" t="s">
        <v>30</v>
      </c>
      <c r="M382" s="12">
        <v>2018</v>
      </c>
      <c r="N382" s="14">
        <f t="shared" si="11"/>
        <v>0</v>
      </c>
    </row>
    <row r="383" spans="1:14" x14ac:dyDescent="0.25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10"/>
        <v>2802.24</v>
      </c>
      <c r="K383" s="11">
        <v>43435</v>
      </c>
      <c r="L383" s="9" t="s">
        <v>24</v>
      </c>
      <c r="M383" s="12">
        <v>2018</v>
      </c>
      <c r="N383" s="14">
        <f t="shared" si="11"/>
        <v>0</v>
      </c>
    </row>
    <row r="384" spans="1:14" x14ac:dyDescent="0.25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10"/>
        <v>84444</v>
      </c>
      <c r="K384" s="11">
        <v>43800</v>
      </c>
      <c r="L384" s="9" t="s">
        <v>24</v>
      </c>
      <c r="M384" s="12">
        <v>2019</v>
      </c>
      <c r="N384" s="14">
        <f t="shared" si="11"/>
        <v>0</v>
      </c>
    </row>
    <row r="385" spans="1:14" x14ac:dyDescent="0.25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10"/>
        <v>4807.92</v>
      </c>
      <c r="K385" s="11">
        <v>43525</v>
      </c>
      <c r="L385" s="9" t="s">
        <v>25</v>
      </c>
      <c r="M385" s="12">
        <v>2019</v>
      </c>
      <c r="N385" s="14">
        <f t="shared" si="11"/>
        <v>0</v>
      </c>
    </row>
    <row r="386" spans="1:14" x14ac:dyDescent="0.25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10"/>
        <v>4186.0800000000017</v>
      </c>
      <c r="K386" s="11">
        <v>43617</v>
      </c>
      <c r="L386" s="9" t="s">
        <v>23</v>
      </c>
      <c r="M386" s="12">
        <v>2019</v>
      </c>
      <c r="N386" s="14">
        <f t="shared" si="11"/>
        <v>0</v>
      </c>
    </row>
    <row r="387" spans="1:14" x14ac:dyDescent="0.25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12">H387-I387</f>
        <v>3366.7199999999993</v>
      </c>
      <c r="K387" s="11">
        <v>43617</v>
      </c>
      <c r="L387" s="9" t="s">
        <v>23</v>
      </c>
      <c r="M387" s="12">
        <v>2019</v>
      </c>
      <c r="N387" s="14">
        <f t="shared" ref="N387:N450" si="13">(D387*E387)-G387-I387-J387</f>
        <v>0</v>
      </c>
    </row>
    <row r="388" spans="1:14" x14ac:dyDescent="0.25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12"/>
        <v>10036</v>
      </c>
      <c r="K388" s="11">
        <v>43405</v>
      </c>
      <c r="L388" s="9" t="s">
        <v>30</v>
      </c>
      <c r="M388" s="12">
        <v>2018</v>
      </c>
      <c r="N388" s="14">
        <f t="shared" si="13"/>
        <v>0</v>
      </c>
    </row>
    <row r="389" spans="1:14" x14ac:dyDescent="0.25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12"/>
        <v>16510</v>
      </c>
      <c r="K389" s="11">
        <v>43800</v>
      </c>
      <c r="L389" s="9" t="s">
        <v>24</v>
      </c>
      <c r="M389" s="12">
        <v>2019</v>
      </c>
      <c r="N389" s="14">
        <f t="shared" si="13"/>
        <v>0</v>
      </c>
    </row>
    <row r="390" spans="1:14" x14ac:dyDescent="0.25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12"/>
        <v>35619</v>
      </c>
      <c r="K390" s="11">
        <v>43556</v>
      </c>
      <c r="L390" s="9" t="s">
        <v>31</v>
      </c>
      <c r="M390" s="12">
        <v>2019</v>
      </c>
      <c r="N390" s="14">
        <f t="shared" si="13"/>
        <v>0</v>
      </c>
    </row>
    <row r="391" spans="1:14" x14ac:dyDescent="0.25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12"/>
        <v>3366.7199999999993</v>
      </c>
      <c r="K391" s="11">
        <v>43617</v>
      </c>
      <c r="L391" s="9" t="s">
        <v>23</v>
      </c>
      <c r="M391" s="12">
        <v>2019</v>
      </c>
      <c r="N391" s="14">
        <f t="shared" si="13"/>
        <v>0</v>
      </c>
    </row>
    <row r="392" spans="1:14" x14ac:dyDescent="0.25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12"/>
        <v>23622</v>
      </c>
      <c r="K392" s="11">
        <v>43678</v>
      </c>
      <c r="L392" s="9" t="s">
        <v>27</v>
      </c>
      <c r="M392" s="12">
        <v>2019</v>
      </c>
      <c r="N392" s="14">
        <f t="shared" si="13"/>
        <v>0</v>
      </c>
    </row>
    <row r="393" spans="1:14" x14ac:dyDescent="0.25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12"/>
        <v>26164</v>
      </c>
      <c r="K393" s="11">
        <v>43678</v>
      </c>
      <c r="L393" s="9" t="s">
        <v>27</v>
      </c>
      <c r="M393" s="12">
        <v>2019</v>
      </c>
      <c r="N393" s="14">
        <f t="shared" si="13"/>
        <v>0</v>
      </c>
    </row>
    <row r="394" spans="1:14" x14ac:dyDescent="0.25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12"/>
        <v>55484</v>
      </c>
      <c r="K394" s="11">
        <v>43709</v>
      </c>
      <c r="L394" s="9" t="s">
        <v>28</v>
      </c>
      <c r="M394" s="12">
        <v>2019</v>
      </c>
      <c r="N394" s="14">
        <f t="shared" si="13"/>
        <v>0</v>
      </c>
    </row>
    <row r="395" spans="1:14" x14ac:dyDescent="0.25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12"/>
        <v>21008</v>
      </c>
      <c r="K395" s="11">
        <v>43435</v>
      </c>
      <c r="L395" s="9" t="s">
        <v>24</v>
      </c>
      <c r="M395" s="12">
        <v>2018</v>
      </c>
      <c r="N395" s="14">
        <f t="shared" si="13"/>
        <v>0</v>
      </c>
    </row>
    <row r="396" spans="1:14" x14ac:dyDescent="0.25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12"/>
        <v>5947.2000000000007</v>
      </c>
      <c r="K396" s="11">
        <v>43617</v>
      </c>
      <c r="L396" s="9" t="s">
        <v>23</v>
      </c>
      <c r="M396" s="12">
        <v>2019</v>
      </c>
      <c r="N396" s="14">
        <f t="shared" si="13"/>
        <v>0</v>
      </c>
    </row>
    <row r="397" spans="1:14" x14ac:dyDescent="0.25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12"/>
        <v>4186.0800000000017</v>
      </c>
      <c r="K397" s="11">
        <v>43617</v>
      </c>
      <c r="L397" s="9" t="s">
        <v>23</v>
      </c>
      <c r="M397" s="12">
        <v>2019</v>
      </c>
      <c r="N397" s="14">
        <f t="shared" si="13"/>
        <v>0</v>
      </c>
    </row>
    <row r="398" spans="1:14" x14ac:dyDescent="0.25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12"/>
        <v>11474.400000000001</v>
      </c>
      <c r="K398" s="11">
        <v>43617</v>
      </c>
      <c r="L398" s="9" t="s">
        <v>23</v>
      </c>
      <c r="M398" s="12">
        <v>2019</v>
      </c>
      <c r="N398" s="14">
        <f t="shared" si="13"/>
        <v>0</v>
      </c>
    </row>
    <row r="399" spans="1:14" x14ac:dyDescent="0.25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12"/>
        <v>63960</v>
      </c>
      <c r="K399" s="11">
        <v>43617</v>
      </c>
      <c r="L399" s="9" t="s">
        <v>23</v>
      </c>
      <c r="M399" s="12">
        <v>2019</v>
      </c>
      <c r="N399" s="14">
        <f t="shared" si="13"/>
        <v>0</v>
      </c>
    </row>
    <row r="400" spans="1:14" x14ac:dyDescent="0.25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12"/>
        <v>12768</v>
      </c>
      <c r="K400" s="11">
        <v>43770</v>
      </c>
      <c r="L400" s="9" t="s">
        <v>30</v>
      </c>
      <c r="M400" s="12">
        <v>2019</v>
      </c>
      <c r="N400" s="14">
        <f t="shared" si="13"/>
        <v>0</v>
      </c>
    </row>
    <row r="401" spans="1:14" x14ac:dyDescent="0.25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12"/>
        <v>2701.7999999999993</v>
      </c>
      <c r="K401" s="11">
        <v>43800</v>
      </c>
      <c r="L401" s="9" t="s">
        <v>24</v>
      </c>
      <c r="M401" s="12">
        <v>2019</v>
      </c>
      <c r="N401" s="14">
        <f t="shared" si="13"/>
        <v>0</v>
      </c>
    </row>
    <row r="402" spans="1:14" x14ac:dyDescent="0.25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12"/>
        <v>11055</v>
      </c>
      <c r="K402" s="11">
        <v>43435</v>
      </c>
      <c r="L402" s="9" t="s">
        <v>24</v>
      </c>
      <c r="M402" s="12">
        <v>2018</v>
      </c>
      <c r="N402" s="14">
        <f t="shared" si="13"/>
        <v>0</v>
      </c>
    </row>
    <row r="403" spans="1:14" x14ac:dyDescent="0.25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12"/>
        <v>16510</v>
      </c>
      <c r="K403" s="11">
        <v>43800</v>
      </c>
      <c r="L403" s="9" t="s">
        <v>24</v>
      </c>
      <c r="M403" s="12">
        <v>2019</v>
      </c>
      <c r="N403" s="14">
        <f t="shared" si="13"/>
        <v>0</v>
      </c>
    </row>
    <row r="404" spans="1:14" x14ac:dyDescent="0.25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12"/>
        <v>3666.5999999999995</v>
      </c>
      <c r="K404" s="11">
        <v>43647</v>
      </c>
      <c r="L404" s="9" t="s">
        <v>26</v>
      </c>
      <c r="M404" s="12">
        <v>2019</v>
      </c>
      <c r="N404" s="14">
        <f t="shared" si="13"/>
        <v>0</v>
      </c>
    </row>
    <row r="405" spans="1:14" x14ac:dyDescent="0.25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12"/>
        <v>-2188</v>
      </c>
      <c r="K405" s="11">
        <v>43617</v>
      </c>
      <c r="L405" s="9" t="s">
        <v>23</v>
      </c>
      <c r="M405" s="12">
        <v>2019</v>
      </c>
      <c r="N405" s="14">
        <f t="shared" si="13"/>
        <v>0</v>
      </c>
    </row>
    <row r="406" spans="1:14" x14ac:dyDescent="0.25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12"/>
        <v>2796.54</v>
      </c>
      <c r="K406" s="11">
        <v>43374</v>
      </c>
      <c r="L406" s="9" t="s">
        <v>29</v>
      </c>
      <c r="M406" s="12">
        <v>2018</v>
      </c>
      <c r="N406" s="14">
        <f t="shared" si="13"/>
        <v>0</v>
      </c>
    </row>
    <row r="407" spans="1:14" x14ac:dyDescent="0.25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12"/>
        <v>87457.5</v>
      </c>
      <c r="K407" s="11">
        <v>43556</v>
      </c>
      <c r="L407" s="9" t="s">
        <v>31</v>
      </c>
      <c r="M407" s="12">
        <v>2019</v>
      </c>
      <c r="N407" s="14">
        <f t="shared" si="13"/>
        <v>0</v>
      </c>
    </row>
    <row r="408" spans="1:14" x14ac:dyDescent="0.25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12"/>
        <v>97461</v>
      </c>
      <c r="K408" s="11">
        <v>43586</v>
      </c>
      <c r="L408" s="9" t="s">
        <v>32</v>
      </c>
      <c r="M408" s="12">
        <v>2019</v>
      </c>
      <c r="N408" s="14">
        <f t="shared" si="13"/>
        <v>0</v>
      </c>
    </row>
    <row r="409" spans="1:14" x14ac:dyDescent="0.25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12"/>
        <v>7406</v>
      </c>
      <c r="K409" s="11">
        <v>43344</v>
      </c>
      <c r="L409" s="9" t="s">
        <v>28</v>
      </c>
      <c r="M409" s="12">
        <v>2018</v>
      </c>
      <c r="N409" s="14">
        <f t="shared" si="13"/>
        <v>0</v>
      </c>
    </row>
    <row r="410" spans="1:14" x14ac:dyDescent="0.25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12"/>
        <v>18382.32</v>
      </c>
      <c r="K410" s="11">
        <v>43770</v>
      </c>
      <c r="L410" s="9" t="s">
        <v>30</v>
      </c>
      <c r="M410" s="12">
        <v>2019</v>
      </c>
      <c r="N410" s="14">
        <f t="shared" si="13"/>
        <v>0</v>
      </c>
    </row>
    <row r="411" spans="1:14" x14ac:dyDescent="0.25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12"/>
        <v>-11606.25</v>
      </c>
      <c r="K411" s="11">
        <v>43405</v>
      </c>
      <c r="L411" s="9" t="s">
        <v>30</v>
      </c>
      <c r="M411" s="12">
        <v>2018</v>
      </c>
      <c r="N411" s="14">
        <f t="shared" si="13"/>
        <v>0</v>
      </c>
    </row>
    <row r="412" spans="1:14" x14ac:dyDescent="0.25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12"/>
        <v>2207.0699999999997</v>
      </c>
      <c r="K412" s="11">
        <v>43435</v>
      </c>
      <c r="L412" s="9" t="s">
        <v>24</v>
      </c>
      <c r="M412" s="12">
        <v>2018</v>
      </c>
      <c r="N412" s="14">
        <f t="shared" si="13"/>
        <v>0</v>
      </c>
    </row>
    <row r="413" spans="1:14" x14ac:dyDescent="0.25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12"/>
        <v>-17481.25</v>
      </c>
      <c r="K413" s="11">
        <v>43800</v>
      </c>
      <c r="L413" s="9" t="s">
        <v>24</v>
      </c>
      <c r="M413" s="12">
        <v>2019</v>
      </c>
      <c r="N413" s="14">
        <f t="shared" si="13"/>
        <v>0</v>
      </c>
    </row>
    <row r="414" spans="1:14" x14ac:dyDescent="0.25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12"/>
        <v>7682</v>
      </c>
      <c r="K414" s="11">
        <v>43435</v>
      </c>
      <c r="L414" s="9" t="s">
        <v>24</v>
      </c>
      <c r="M414" s="12">
        <v>2018</v>
      </c>
      <c r="N414" s="14">
        <f t="shared" si="13"/>
        <v>0</v>
      </c>
    </row>
    <row r="415" spans="1:14" x14ac:dyDescent="0.25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12"/>
        <v>58995</v>
      </c>
      <c r="K415" s="11">
        <v>43466</v>
      </c>
      <c r="L415" s="9" t="s">
        <v>21</v>
      </c>
      <c r="M415" s="12">
        <v>2019</v>
      </c>
      <c r="N415" s="14">
        <f t="shared" si="13"/>
        <v>0</v>
      </c>
    </row>
    <row r="416" spans="1:14" x14ac:dyDescent="0.25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12"/>
        <v>141394.5</v>
      </c>
      <c r="K416" s="11">
        <v>43466</v>
      </c>
      <c r="L416" s="9" t="s">
        <v>21</v>
      </c>
      <c r="M416" s="12">
        <v>2019</v>
      </c>
      <c r="N416" s="14">
        <f t="shared" si="13"/>
        <v>0</v>
      </c>
    </row>
    <row r="417" spans="1:14" x14ac:dyDescent="0.25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12"/>
        <v>13413.75</v>
      </c>
      <c r="K417" s="11">
        <v>43556</v>
      </c>
      <c r="L417" s="9" t="s">
        <v>31</v>
      </c>
      <c r="M417" s="12">
        <v>2019</v>
      </c>
      <c r="N417" s="14">
        <f t="shared" si="13"/>
        <v>0</v>
      </c>
    </row>
    <row r="418" spans="1:14" x14ac:dyDescent="0.25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12"/>
        <v>25162</v>
      </c>
      <c r="K418" s="11">
        <v>43617</v>
      </c>
      <c r="L418" s="9" t="s">
        <v>23</v>
      </c>
      <c r="M418" s="12">
        <v>2019</v>
      </c>
      <c r="N418" s="14">
        <f t="shared" si="13"/>
        <v>0</v>
      </c>
    </row>
    <row r="419" spans="1:14" x14ac:dyDescent="0.25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12"/>
        <v>4478.5499999999993</v>
      </c>
      <c r="K419" s="11">
        <v>43739</v>
      </c>
      <c r="L419" s="9" t="s">
        <v>29</v>
      </c>
      <c r="M419" s="12">
        <v>2019</v>
      </c>
      <c r="N419" s="14">
        <f t="shared" si="13"/>
        <v>0</v>
      </c>
    </row>
    <row r="420" spans="1:14" x14ac:dyDescent="0.25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12"/>
        <v>2906.64</v>
      </c>
      <c r="K420" s="11">
        <v>43374</v>
      </c>
      <c r="L420" s="9" t="s">
        <v>29</v>
      </c>
      <c r="M420" s="12">
        <v>2018</v>
      </c>
      <c r="N420" s="14">
        <f t="shared" si="13"/>
        <v>0</v>
      </c>
    </row>
    <row r="421" spans="1:14" x14ac:dyDescent="0.25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12"/>
        <v>30452</v>
      </c>
      <c r="K421" s="11">
        <v>43770</v>
      </c>
      <c r="L421" s="9" t="s">
        <v>30</v>
      </c>
      <c r="M421" s="12">
        <v>2019</v>
      </c>
      <c r="N421" s="14">
        <f t="shared" si="13"/>
        <v>0</v>
      </c>
    </row>
    <row r="422" spans="1:14" x14ac:dyDescent="0.25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12"/>
        <v>14058</v>
      </c>
      <c r="K422" s="11">
        <v>43405</v>
      </c>
      <c r="L422" s="9" t="s">
        <v>30</v>
      </c>
      <c r="M422" s="12">
        <v>2018</v>
      </c>
      <c r="N422" s="14">
        <f t="shared" si="13"/>
        <v>0</v>
      </c>
    </row>
    <row r="423" spans="1:14" x14ac:dyDescent="0.25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12"/>
        <v>-17481.25</v>
      </c>
      <c r="K423" s="11">
        <v>43800</v>
      </c>
      <c r="L423" s="9" t="s">
        <v>24</v>
      </c>
      <c r="M423" s="12">
        <v>2019</v>
      </c>
      <c r="N423" s="14">
        <f t="shared" si="13"/>
        <v>0</v>
      </c>
    </row>
    <row r="424" spans="1:14" x14ac:dyDescent="0.25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12"/>
        <v>894.25</v>
      </c>
      <c r="K424" s="11">
        <v>43586</v>
      </c>
      <c r="L424" s="9" t="s">
        <v>32</v>
      </c>
      <c r="M424" s="12">
        <v>2019</v>
      </c>
      <c r="N424" s="14">
        <f t="shared" si="13"/>
        <v>0</v>
      </c>
    </row>
    <row r="425" spans="1:14" x14ac:dyDescent="0.25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12"/>
        <v>87250.5</v>
      </c>
      <c r="K425" s="11">
        <v>43647</v>
      </c>
      <c r="L425" s="9" t="s">
        <v>26</v>
      </c>
      <c r="M425" s="12">
        <v>2019</v>
      </c>
      <c r="N425" s="14">
        <f t="shared" si="13"/>
        <v>0</v>
      </c>
    </row>
    <row r="426" spans="1:14" x14ac:dyDescent="0.25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12"/>
        <v>76459.5</v>
      </c>
      <c r="K426" s="11">
        <v>43647</v>
      </c>
      <c r="L426" s="9" t="s">
        <v>26</v>
      </c>
      <c r="M426" s="12">
        <v>2019</v>
      </c>
      <c r="N426" s="14">
        <f t="shared" si="13"/>
        <v>0</v>
      </c>
    </row>
    <row r="427" spans="1:14" x14ac:dyDescent="0.25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12"/>
        <v>-3543.75</v>
      </c>
      <c r="K427" s="11">
        <v>43709</v>
      </c>
      <c r="L427" s="9" t="s">
        <v>28</v>
      </c>
      <c r="M427" s="12">
        <v>2019</v>
      </c>
      <c r="N427" s="14">
        <f t="shared" si="13"/>
        <v>0</v>
      </c>
    </row>
    <row r="428" spans="1:14" x14ac:dyDescent="0.25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12"/>
        <v>-13187.5</v>
      </c>
      <c r="K428" s="11">
        <v>43709</v>
      </c>
      <c r="L428" s="9" t="s">
        <v>28</v>
      </c>
      <c r="M428" s="12">
        <v>2019</v>
      </c>
      <c r="N428" s="14">
        <f t="shared" si="13"/>
        <v>0</v>
      </c>
    </row>
    <row r="429" spans="1:14" x14ac:dyDescent="0.25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12"/>
        <v>74236.5</v>
      </c>
      <c r="K429" s="11">
        <v>43739</v>
      </c>
      <c r="L429" s="9" t="s">
        <v>29</v>
      </c>
      <c r="M429" s="12">
        <v>2019</v>
      </c>
      <c r="N429" s="14">
        <f t="shared" si="13"/>
        <v>0</v>
      </c>
    </row>
    <row r="430" spans="1:14" x14ac:dyDescent="0.25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12"/>
        <v>15491.52</v>
      </c>
      <c r="K430" s="11">
        <v>43466</v>
      </c>
      <c r="L430" s="9" t="s">
        <v>21</v>
      </c>
      <c r="M430" s="12">
        <v>2019</v>
      </c>
      <c r="N430" s="14">
        <f t="shared" si="13"/>
        <v>0</v>
      </c>
    </row>
    <row r="431" spans="1:14" x14ac:dyDescent="0.25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12"/>
        <v>61157</v>
      </c>
      <c r="K431" s="11">
        <v>43497</v>
      </c>
      <c r="L431" s="9" t="s">
        <v>22</v>
      </c>
      <c r="M431" s="12">
        <v>2019</v>
      </c>
      <c r="N431" s="14">
        <f t="shared" si="13"/>
        <v>0</v>
      </c>
    </row>
    <row r="432" spans="1:14" x14ac:dyDescent="0.25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12"/>
        <v>79062.75</v>
      </c>
      <c r="K432" s="11">
        <v>43556</v>
      </c>
      <c r="L432" s="9" t="s">
        <v>31</v>
      </c>
      <c r="M432" s="12">
        <v>2019</v>
      </c>
      <c r="N432" s="14">
        <f t="shared" si="13"/>
        <v>0</v>
      </c>
    </row>
    <row r="433" spans="1:14" x14ac:dyDescent="0.25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12"/>
        <v>6969.6</v>
      </c>
      <c r="K433" s="11">
        <v>43586</v>
      </c>
      <c r="L433" s="9" t="s">
        <v>32</v>
      </c>
      <c r="M433" s="12">
        <v>2019</v>
      </c>
      <c r="N433" s="14">
        <f t="shared" si="13"/>
        <v>0</v>
      </c>
    </row>
    <row r="434" spans="1:14" x14ac:dyDescent="0.25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12"/>
        <v>42941</v>
      </c>
      <c r="K434" s="11">
        <v>43709</v>
      </c>
      <c r="L434" s="9" t="s">
        <v>28</v>
      </c>
      <c r="M434" s="12">
        <v>2019</v>
      </c>
      <c r="N434" s="14">
        <f t="shared" si="13"/>
        <v>0</v>
      </c>
    </row>
    <row r="435" spans="1:14" x14ac:dyDescent="0.25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12"/>
        <v>17693.28</v>
      </c>
      <c r="K435" s="11">
        <v>43344</v>
      </c>
      <c r="L435" s="9" t="s">
        <v>28</v>
      </c>
      <c r="M435" s="12">
        <v>2018</v>
      </c>
      <c r="N435" s="14">
        <f t="shared" si="13"/>
        <v>0</v>
      </c>
    </row>
    <row r="436" spans="1:14" x14ac:dyDescent="0.25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12"/>
        <v>4478.5499999999993</v>
      </c>
      <c r="K436" s="11">
        <v>43739</v>
      </c>
      <c r="L436" s="9" t="s">
        <v>29</v>
      </c>
      <c r="M436" s="12">
        <v>2019</v>
      </c>
      <c r="N436" s="14">
        <f t="shared" si="13"/>
        <v>0</v>
      </c>
    </row>
    <row r="437" spans="1:14" x14ac:dyDescent="0.25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12"/>
        <v>-5481.25</v>
      </c>
      <c r="K437" s="11">
        <v>43770</v>
      </c>
      <c r="L437" s="9" t="s">
        <v>30</v>
      </c>
      <c r="M437" s="12">
        <v>2019</v>
      </c>
      <c r="N437" s="14">
        <f t="shared" si="13"/>
        <v>0</v>
      </c>
    </row>
    <row r="438" spans="1:14" x14ac:dyDescent="0.25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12"/>
        <v>121153.5</v>
      </c>
      <c r="K438" s="11">
        <v>43709</v>
      </c>
      <c r="L438" s="9" t="s">
        <v>28</v>
      </c>
      <c r="M438" s="12">
        <v>2019</v>
      </c>
      <c r="N438" s="14">
        <f t="shared" si="13"/>
        <v>0</v>
      </c>
    </row>
    <row r="439" spans="1:14" x14ac:dyDescent="0.25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12"/>
        <v>74236.5</v>
      </c>
      <c r="K439" s="11">
        <v>43739</v>
      </c>
      <c r="L439" s="9" t="s">
        <v>29</v>
      </c>
      <c r="M439" s="12">
        <v>2019</v>
      </c>
      <c r="N439" s="14">
        <f t="shared" si="13"/>
        <v>0</v>
      </c>
    </row>
    <row r="440" spans="1:14" x14ac:dyDescent="0.25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12"/>
        <v>3540.5</v>
      </c>
      <c r="K440" s="11">
        <v>43405</v>
      </c>
      <c r="L440" s="9" t="s">
        <v>30</v>
      </c>
      <c r="M440" s="12">
        <v>2018</v>
      </c>
      <c r="N440" s="14">
        <f t="shared" si="13"/>
        <v>0</v>
      </c>
    </row>
    <row r="441" spans="1:14" x14ac:dyDescent="0.25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12"/>
        <v>13890.8</v>
      </c>
      <c r="K441" s="11">
        <v>43770</v>
      </c>
      <c r="L441" s="9" t="s">
        <v>30</v>
      </c>
      <c r="M441" s="12">
        <v>2019</v>
      </c>
      <c r="N441" s="14">
        <f t="shared" si="13"/>
        <v>0</v>
      </c>
    </row>
    <row r="442" spans="1:14" x14ac:dyDescent="0.25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12"/>
        <v>4773.5999999999995</v>
      </c>
      <c r="K442" s="11">
        <v>43586</v>
      </c>
      <c r="L442" s="9" t="s">
        <v>32</v>
      </c>
      <c r="M442" s="12">
        <v>2019</v>
      </c>
      <c r="N442" s="14">
        <f t="shared" si="13"/>
        <v>0</v>
      </c>
    </row>
    <row r="443" spans="1:14" x14ac:dyDescent="0.25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12"/>
        <v>712.52999999999975</v>
      </c>
      <c r="K443" s="11">
        <v>43647</v>
      </c>
      <c r="L443" s="9" t="s">
        <v>26</v>
      </c>
      <c r="M443" s="12">
        <v>2019</v>
      </c>
      <c r="N443" s="14">
        <f t="shared" si="13"/>
        <v>0</v>
      </c>
    </row>
    <row r="444" spans="1:14" x14ac:dyDescent="0.25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12"/>
        <v>12039.599999999999</v>
      </c>
      <c r="K444" s="11">
        <v>43709</v>
      </c>
      <c r="L444" s="9" t="s">
        <v>28</v>
      </c>
      <c r="M444" s="12">
        <v>2019</v>
      </c>
      <c r="N444" s="14">
        <f t="shared" si="13"/>
        <v>0</v>
      </c>
    </row>
    <row r="445" spans="1:14" x14ac:dyDescent="0.25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12"/>
        <v>453.26999999999953</v>
      </c>
      <c r="K445" s="11">
        <v>43800</v>
      </c>
      <c r="L445" s="9" t="s">
        <v>24</v>
      </c>
      <c r="M445" s="12">
        <v>2019</v>
      </c>
      <c r="N445" s="14">
        <f t="shared" si="13"/>
        <v>0</v>
      </c>
    </row>
    <row r="446" spans="1:14" x14ac:dyDescent="0.25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12"/>
        <v>7978.5999999999985</v>
      </c>
      <c r="K446" s="11">
        <v>43525</v>
      </c>
      <c r="L446" s="9" t="s">
        <v>25</v>
      </c>
      <c r="M446" s="12">
        <v>2019</v>
      </c>
      <c r="N446" s="14">
        <f t="shared" si="13"/>
        <v>0</v>
      </c>
    </row>
    <row r="447" spans="1:14" x14ac:dyDescent="0.25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12"/>
        <v>8511.5999999999985</v>
      </c>
      <c r="K447" s="11">
        <v>43617</v>
      </c>
      <c r="L447" s="9" t="s">
        <v>23</v>
      </c>
      <c r="M447" s="12">
        <v>2019</v>
      </c>
      <c r="N447" s="14">
        <f t="shared" si="13"/>
        <v>0</v>
      </c>
    </row>
    <row r="448" spans="1:14" x14ac:dyDescent="0.25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12"/>
        <v>493.19999999999982</v>
      </c>
      <c r="K448" s="11">
        <v>43739</v>
      </c>
      <c r="L448" s="9" t="s">
        <v>29</v>
      </c>
      <c r="M448" s="12">
        <v>2019</v>
      </c>
      <c r="N448" s="14">
        <f t="shared" si="13"/>
        <v>0</v>
      </c>
    </row>
    <row r="449" spans="1:14" x14ac:dyDescent="0.25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12"/>
        <v>15578.64</v>
      </c>
      <c r="K449" s="11">
        <v>43525</v>
      </c>
      <c r="L449" s="9" t="s">
        <v>25</v>
      </c>
      <c r="M449" s="12">
        <v>2019</v>
      </c>
      <c r="N449" s="14">
        <f t="shared" si="13"/>
        <v>0</v>
      </c>
    </row>
    <row r="450" spans="1:14" x14ac:dyDescent="0.25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12"/>
        <v>9592.1999999999971</v>
      </c>
      <c r="K450" s="11">
        <v>43556</v>
      </c>
      <c r="L450" s="9" t="s">
        <v>31</v>
      </c>
      <c r="M450" s="12">
        <v>2019</v>
      </c>
      <c r="N450" s="14">
        <f t="shared" si="13"/>
        <v>0</v>
      </c>
    </row>
    <row r="451" spans="1:14" x14ac:dyDescent="0.25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14">H451-I451</f>
        <v>493.19999999999982</v>
      </c>
      <c r="K451" s="11">
        <v>43739</v>
      </c>
      <c r="L451" s="9" t="s">
        <v>29</v>
      </c>
      <c r="M451" s="12">
        <v>2019</v>
      </c>
      <c r="N451" s="14">
        <f t="shared" ref="N451:N514" si="15">(D451*E451)-G451-I451-J451</f>
        <v>0</v>
      </c>
    </row>
    <row r="452" spans="1:14" x14ac:dyDescent="0.25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14"/>
        <v>21992.400000000001</v>
      </c>
      <c r="K452" s="11">
        <v>43405</v>
      </c>
      <c r="L452" s="9" t="s">
        <v>30</v>
      </c>
      <c r="M452" s="12">
        <v>2018</v>
      </c>
      <c r="N452" s="14">
        <f t="shared" si="15"/>
        <v>0</v>
      </c>
    </row>
    <row r="453" spans="1:14" x14ac:dyDescent="0.25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14"/>
        <v>713.77</v>
      </c>
      <c r="K453" s="11">
        <v>43800</v>
      </c>
      <c r="L453" s="9" t="s">
        <v>24</v>
      </c>
      <c r="M453" s="12">
        <v>2019</v>
      </c>
      <c r="N453" s="14">
        <f t="shared" si="15"/>
        <v>0</v>
      </c>
    </row>
    <row r="454" spans="1:14" x14ac:dyDescent="0.25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14"/>
        <v>8511.5999999999985</v>
      </c>
      <c r="K454" s="11">
        <v>43617</v>
      </c>
      <c r="L454" s="9" t="s">
        <v>23</v>
      </c>
      <c r="M454" s="12">
        <v>2019</v>
      </c>
      <c r="N454" s="14">
        <f t="shared" si="15"/>
        <v>0</v>
      </c>
    </row>
    <row r="455" spans="1:14" x14ac:dyDescent="0.25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14"/>
        <v>5951.3249999999971</v>
      </c>
      <c r="K455" s="11">
        <v>43647</v>
      </c>
      <c r="L455" s="9" t="s">
        <v>26</v>
      </c>
      <c r="M455" s="12">
        <v>2019</v>
      </c>
      <c r="N455" s="14">
        <f t="shared" si="15"/>
        <v>0</v>
      </c>
    </row>
    <row r="456" spans="1:14" x14ac:dyDescent="0.25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14"/>
        <v>2423.52</v>
      </c>
      <c r="K456" s="11">
        <v>43435</v>
      </c>
      <c r="L456" s="9" t="s">
        <v>24</v>
      </c>
      <c r="M456" s="12">
        <v>2018</v>
      </c>
      <c r="N456" s="14">
        <f t="shared" si="15"/>
        <v>0</v>
      </c>
    </row>
    <row r="457" spans="1:14" x14ac:dyDescent="0.25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14"/>
        <v>2895</v>
      </c>
      <c r="K457" s="11">
        <v>43374</v>
      </c>
      <c r="L457" s="9" t="s">
        <v>29</v>
      </c>
      <c r="M457" s="12">
        <v>2018</v>
      </c>
      <c r="N457" s="14">
        <f t="shared" si="15"/>
        <v>0</v>
      </c>
    </row>
    <row r="458" spans="1:14" x14ac:dyDescent="0.25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14"/>
        <v>3026.3999999999996</v>
      </c>
      <c r="K458" s="11">
        <v>43709</v>
      </c>
      <c r="L458" s="9" t="s">
        <v>28</v>
      </c>
      <c r="M458" s="12">
        <v>2019</v>
      </c>
      <c r="N458" s="14">
        <f t="shared" si="15"/>
        <v>0</v>
      </c>
    </row>
    <row r="459" spans="1:14" x14ac:dyDescent="0.25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14"/>
        <v>3010.8</v>
      </c>
      <c r="K459" s="11">
        <v>43374</v>
      </c>
      <c r="L459" s="9" t="s">
        <v>29</v>
      </c>
      <c r="M459" s="12">
        <v>2018</v>
      </c>
      <c r="N459" s="14">
        <f t="shared" si="15"/>
        <v>0</v>
      </c>
    </row>
    <row r="460" spans="1:14" x14ac:dyDescent="0.25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14"/>
        <v>-67187.250000000058</v>
      </c>
      <c r="K460" s="11">
        <v>43556</v>
      </c>
      <c r="L460" s="9" t="s">
        <v>31</v>
      </c>
      <c r="M460" s="12">
        <v>2019</v>
      </c>
      <c r="N460" s="14">
        <f t="shared" si="15"/>
        <v>0</v>
      </c>
    </row>
    <row r="461" spans="1:14" x14ac:dyDescent="0.25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14"/>
        <v>-28899.000000000029</v>
      </c>
      <c r="K461" s="11">
        <v>43435</v>
      </c>
      <c r="L461" s="9" t="s">
        <v>24</v>
      </c>
      <c r="M461" s="12">
        <v>2018</v>
      </c>
      <c r="N461" s="14">
        <f t="shared" si="15"/>
        <v>0</v>
      </c>
    </row>
    <row r="462" spans="1:14" x14ac:dyDescent="0.25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14"/>
        <v>127215</v>
      </c>
      <c r="K462" s="11">
        <v>43586</v>
      </c>
      <c r="L462" s="9" t="s">
        <v>32</v>
      </c>
      <c r="M462" s="12">
        <v>2019</v>
      </c>
      <c r="N462" s="14">
        <f t="shared" si="15"/>
        <v>0</v>
      </c>
    </row>
    <row r="463" spans="1:14" x14ac:dyDescent="0.25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14"/>
        <v>-13530</v>
      </c>
      <c r="K463" s="11">
        <v>43405</v>
      </c>
      <c r="L463" s="9" t="s">
        <v>30</v>
      </c>
      <c r="M463" s="12">
        <v>2018</v>
      </c>
      <c r="N463" s="14">
        <f t="shared" si="15"/>
        <v>0</v>
      </c>
    </row>
    <row r="464" spans="1:14" x14ac:dyDescent="0.25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14"/>
        <v>7252</v>
      </c>
      <c r="K464" s="11">
        <v>43800</v>
      </c>
      <c r="L464" s="9" t="s">
        <v>24</v>
      </c>
      <c r="M464" s="12">
        <v>2019</v>
      </c>
      <c r="N464" s="14">
        <f t="shared" si="15"/>
        <v>0</v>
      </c>
    </row>
    <row r="465" spans="1:14" x14ac:dyDescent="0.25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14"/>
        <v>15632</v>
      </c>
      <c r="K465" s="11">
        <v>43525</v>
      </c>
      <c r="L465" s="9" t="s">
        <v>25</v>
      </c>
      <c r="M465" s="12">
        <v>2019</v>
      </c>
      <c r="N465" s="14">
        <f t="shared" si="15"/>
        <v>0</v>
      </c>
    </row>
    <row r="466" spans="1:14" x14ac:dyDescent="0.25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14"/>
        <v>11820</v>
      </c>
      <c r="K466" s="11">
        <v>43586</v>
      </c>
      <c r="L466" s="9" t="s">
        <v>32</v>
      </c>
      <c r="M466" s="12">
        <v>2019</v>
      </c>
      <c r="N466" s="14">
        <f t="shared" si="15"/>
        <v>0</v>
      </c>
    </row>
    <row r="467" spans="1:14" x14ac:dyDescent="0.25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14"/>
        <v>7584.5</v>
      </c>
      <c r="K467" s="11">
        <v>43374</v>
      </c>
      <c r="L467" s="9" t="s">
        <v>29</v>
      </c>
      <c r="M467" s="12">
        <v>2018</v>
      </c>
      <c r="N467" s="14">
        <f t="shared" si="15"/>
        <v>0</v>
      </c>
    </row>
    <row r="468" spans="1:14" x14ac:dyDescent="0.25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14"/>
        <v>1928</v>
      </c>
      <c r="K468" s="11">
        <v>43739</v>
      </c>
      <c r="L468" s="9" t="s">
        <v>29</v>
      </c>
      <c r="M468" s="12">
        <v>2019</v>
      </c>
      <c r="N468" s="14">
        <f t="shared" si="15"/>
        <v>0</v>
      </c>
    </row>
    <row r="469" spans="1:14" x14ac:dyDescent="0.25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14"/>
        <v>2383.5</v>
      </c>
      <c r="K469" s="11">
        <v>43466</v>
      </c>
      <c r="L469" s="9" t="s">
        <v>21</v>
      </c>
      <c r="M469" s="12">
        <v>2019</v>
      </c>
      <c r="N469" s="14">
        <f t="shared" si="15"/>
        <v>0</v>
      </c>
    </row>
    <row r="470" spans="1:14" x14ac:dyDescent="0.25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14"/>
        <v>1785</v>
      </c>
      <c r="K470" s="11">
        <v>43556</v>
      </c>
      <c r="L470" s="9" t="s">
        <v>31</v>
      </c>
      <c r="M470" s="12">
        <v>2019</v>
      </c>
      <c r="N470" s="14">
        <f t="shared" si="15"/>
        <v>0</v>
      </c>
    </row>
    <row r="471" spans="1:14" x14ac:dyDescent="0.25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14"/>
        <v>2765</v>
      </c>
      <c r="K471" s="11">
        <v>43586</v>
      </c>
      <c r="L471" s="9" t="s">
        <v>32</v>
      </c>
      <c r="M471" s="12">
        <v>2019</v>
      </c>
      <c r="N471" s="14">
        <f t="shared" si="15"/>
        <v>0</v>
      </c>
    </row>
    <row r="472" spans="1:14" x14ac:dyDescent="0.25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14"/>
        <v>35145</v>
      </c>
      <c r="K472" s="11">
        <v>43647</v>
      </c>
      <c r="L472" s="9" t="s">
        <v>26</v>
      </c>
      <c r="M472" s="12">
        <v>2019</v>
      </c>
      <c r="N472" s="14">
        <f t="shared" si="15"/>
        <v>0</v>
      </c>
    </row>
    <row r="473" spans="1:14" x14ac:dyDescent="0.25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14"/>
        <v>-11970</v>
      </c>
      <c r="K473" s="11">
        <v>43709</v>
      </c>
      <c r="L473" s="9" t="s">
        <v>28</v>
      </c>
      <c r="M473" s="12">
        <v>2019</v>
      </c>
      <c r="N473" s="14">
        <f t="shared" si="15"/>
        <v>0</v>
      </c>
    </row>
    <row r="474" spans="1:14" x14ac:dyDescent="0.25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14"/>
        <v>45880</v>
      </c>
      <c r="K474" s="11">
        <v>43374</v>
      </c>
      <c r="L474" s="9" t="s">
        <v>29</v>
      </c>
      <c r="M474" s="12">
        <v>2018</v>
      </c>
      <c r="N474" s="14">
        <f t="shared" si="15"/>
        <v>0</v>
      </c>
    </row>
    <row r="475" spans="1:14" x14ac:dyDescent="0.25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14"/>
        <v>1928</v>
      </c>
      <c r="K475" s="11">
        <v>43739</v>
      </c>
      <c r="L475" s="9" t="s">
        <v>29</v>
      </c>
      <c r="M475" s="12">
        <v>2019</v>
      </c>
      <c r="N475" s="14">
        <f t="shared" si="15"/>
        <v>0</v>
      </c>
    </row>
    <row r="476" spans="1:14" x14ac:dyDescent="0.25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14"/>
        <v>3464.5</v>
      </c>
      <c r="K476" s="11">
        <v>43770</v>
      </c>
      <c r="L476" s="9" t="s">
        <v>30</v>
      </c>
      <c r="M476" s="12">
        <v>2019</v>
      </c>
      <c r="N476" s="14">
        <f t="shared" si="15"/>
        <v>0</v>
      </c>
    </row>
    <row r="477" spans="1:14" x14ac:dyDescent="0.25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14"/>
        <v>-14370</v>
      </c>
      <c r="K477" s="11">
        <v>43435</v>
      </c>
      <c r="L477" s="9" t="s">
        <v>24</v>
      </c>
      <c r="M477" s="12">
        <v>2018</v>
      </c>
      <c r="N477" s="14">
        <f t="shared" si="15"/>
        <v>0</v>
      </c>
    </row>
    <row r="478" spans="1:14" x14ac:dyDescent="0.25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14"/>
        <v>17060</v>
      </c>
      <c r="K478" s="11">
        <v>43800</v>
      </c>
      <c r="L478" s="9" t="s">
        <v>24</v>
      </c>
      <c r="M478" s="12">
        <v>2019</v>
      </c>
      <c r="N478" s="14">
        <f t="shared" si="15"/>
        <v>0</v>
      </c>
    </row>
    <row r="479" spans="1:14" x14ac:dyDescent="0.25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14"/>
        <v>-2557.5</v>
      </c>
      <c r="K479" s="11">
        <v>43586</v>
      </c>
      <c r="L479" s="9" t="s">
        <v>32</v>
      </c>
      <c r="M479" s="12">
        <v>2019</v>
      </c>
      <c r="N479" s="14">
        <f t="shared" si="15"/>
        <v>0</v>
      </c>
    </row>
    <row r="480" spans="1:14" x14ac:dyDescent="0.25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14"/>
        <v>2243.5</v>
      </c>
      <c r="K480" s="11">
        <v>43647</v>
      </c>
      <c r="L480" s="9" t="s">
        <v>26</v>
      </c>
      <c r="M480" s="12">
        <v>2019</v>
      </c>
      <c r="N480" s="14">
        <f t="shared" si="15"/>
        <v>0</v>
      </c>
    </row>
    <row r="481" spans="1:14" x14ac:dyDescent="0.25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14"/>
        <v>154385</v>
      </c>
      <c r="K481" s="11">
        <v>43678</v>
      </c>
      <c r="L481" s="9" t="s">
        <v>27</v>
      </c>
      <c r="M481" s="12">
        <v>2019</v>
      </c>
      <c r="N481" s="14">
        <f t="shared" si="15"/>
        <v>0</v>
      </c>
    </row>
    <row r="482" spans="1:14" x14ac:dyDescent="0.25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14"/>
        <v>8640</v>
      </c>
      <c r="K482" s="11">
        <v>43709</v>
      </c>
      <c r="L482" s="9" t="s">
        <v>28</v>
      </c>
      <c r="M482" s="12">
        <v>2019</v>
      </c>
      <c r="N482" s="14">
        <f t="shared" si="15"/>
        <v>0</v>
      </c>
    </row>
    <row r="483" spans="1:14" x14ac:dyDescent="0.25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14"/>
        <v>45880</v>
      </c>
      <c r="K483" s="11">
        <v>43374</v>
      </c>
      <c r="L483" s="9" t="s">
        <v>29</v>
      </c>
      <c r="M483" s="12">
        <v>2018</v>
      </c>
      <c r="N483" s="14">
        <f t="shared" si="15"/>
        <v>0</v>
      </c>
    </row>
    <row r="484" spans="1:14" x14ac:dyDescent="0.25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14"/>
        <v>7584.5</v>
      </c>
      <c r="K484" s="11">
        <v>43374</v>
      </c>
      <c r="L484" s="9" t="s">
        <v>29</v>
      </c>
      <c r="M484" s="12">
        <v>2018</v>
      </c>
      <c r="N484" s="14">
        <f t="shared" si="15"/>
        <v>0</v>
      </c>
    </row>
    <row r="485" spans="1:14" x14ac:dyDescent="0.25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14"/>
        <v>-18967.5</v>
      </c>
      <c r="K485" s="11">
        <v>43770</v>
      </c>
      <c r="L485" s="9" t="s">
        <v>30</v>
      </c>
      <c r="M485" s="12">
        <v>2019</v>
      </c>
      <c r="N485" s="14">
        <f t="shared" si="15"/>
        <v>0</v>
      </c>
    </row>
    <row r="486" spans="1:14" x14ac:dyDescent="0.25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14"/>
        <v>102850</v>
      </c>
      <c r="K486" s="11">
        <v>43435</v>
      </c>
      <c r="L486" s="9" t="s">
        <v>24</v>
      </c>
      <c r="M486" s="12">
        <v>2018</v>
      </c>
      <c r="N486" s="14">
        <f t="shared" si="15"/>
        <v>0</v>
      </c>
    </row>
    <row r="487" spans="1:14" x14ac:dyDescent="0.25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14"/>
        <v>-4342.5</v>
      </c>
      <c r="K487" s="11">
        <v>43466</v>
      </c>
      <c r="L487" s="9" t="s">
        <v>21</v>
      </c>
      <c r="M487" s="12">
        <v>2019</v>
      </c>
      <c r="N487" s="14">
        <f t="shared" si="15"/>
        <v>0</v>
      </c>
    </row>
    <row r="488" spans="1:14" x14ac:dyDescent="0.25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14"/>
        <v>123200</v>
      </c>
      <c r="K488" s="11">
        <v>43497</v>
      </c>
      <c r="L488" s="9" t="s">
        <v>22</v>
      </c>
      <c r="M488" s="12">
        <v>2019</v>
      </c>
      <c r="N488" s="14">
        <f t="shared" si="15"/>
        <v>0</v>
      </c>
    </row>
    <row r="489" spans="1:14" x14ac:dyDescent="0.25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14"/>
        <v>59860</v>
      </c>
      <c r="K489" s="11">
        <v>43525</v>
      </c>
      <c r="L489" s="9" t="s">
        <v>25</v>
      </c>
      <c r="M489" s="12">
        <v>2019</v>
      </c>
      <c r="N489" s="14">
        <f t="shared" si="15"/>
        <v>0</v>
      </c>
    </row>
    <row r="490" spans="1:14" x14ac:dyDescent="0.25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14"/>
        <v>27459.899999999994</v>
      </c>
      <c r="K490" s="11">
        <v>43556</v>
      </c>
      <c r="L490" s="9" t="s">
        <v>31</v>
      </c>
      <c r="M490" s="12">
        <v>2019</v>
      </c>
      <c r="N490" s="14">
        <f t="shared" si="15"/>
        <v>0</v>
      </c>
    </row>
    <row r="491" spans="1:14" x14ac:dyDescent="0.25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14"/>
        <v>16312</v>
      </c>
      <c r="K491" s="11">
        <v>43586</v>
      </c>
      <c r="L491" s="9" t="s">
        <v>32</v>
      </c>
      <c r="M491" s="12">
        <v>2019</v>
      </c>
      <c r="N491" s="14">
        <f t="shared" si="15"/>
        <v>0</v>
      </c>
    </row>
    <row r="492" spans="1:14" x14ac:dyDescent="0.25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14"/>
        <v>20077.2</v>
      </c>
      <c r="K492" s="11">
        <v>43678</v>
      </c>
      <c r="L492" s="9" t="s">
        <v>27</v>
      </c>
      <c r="M492" s="12">
        <v>2019</v>
      </c>
      <c r="N492" s="14">
        <f t="shared" si="15"/>
        <v>0</v>
      </c>
    </row>
    <row r="493" spans="1:14" x14ac:dyDescent="0.25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14"/>
        <v>38885</v>
      </c>
      <c r="K493" s="11">
        <v>43709</v>
      </c>
      <c r="L493" s="9" t="s">
        <v>28</v>
      </c>
      <c r="M493" s="12">
        <v>2019</v>
      </c>
      <c r="N493" s="14">
        <f t="shared" si="15"/>
        <v>0</v>
      </c>
    </row>
    <row r="494" spans="1:14" x14ac:dyDescent="0.25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14"/>
        <v>7252</v>
      </c>
      <c r="K494" s="11">
        <v>43800</v>
      </c>
      <c r="L494" s="9" t="s">
        <v>24</v>
      </c>
      <c r="M494" s="12">
        <v>2019</v>
      </c>
      <c r="N494" s="14">
        <f t="shared" si="15"/>
        <v>0</v>
      </c>
    </row>
    <row r="495" spans="1:14" x14ac:dyDescent="0.25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14"/>
        <v>17060</v>
      </c>
      <c r="K495" s="11">
        <v>43800</v>
      </c>
      <c r="L495" s="9" t="s">
        <v>24</v>
      </c>
      <c r="M495" s="12">
        <v>2019</v>
      </c>
      <c r="N495" s="14">
        <f t="shared" si="15"/>
        <v>0</v>
      </c>
    </row>
    <row r="496" spans="1:14" x14ac:dyDescent="0.25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14"/>
        <v>8841.239999999998</v>
      </c>
      <c r="K496" s="11">
        <v>43374</v>
      </c>
      <c r="L496" s="9" t="s">
        <v>29</v>
      </c>
      <c r="M496" s="12">
        <v>2018</v>
      </c>
      <c r="N496" s="14">
        <f t="shared" si="15"/>
        <v>0</v>
      </c>
    </row>
    <row r="497" spans="1:14" x14ac:dyDescent="0.25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14"/>
        <v>3114.3600000000006</v>
      </c>
      <c r="K497" s="11">
        <v>43556</v>
      </c>
      <c r="L497" s="9" t="s">
        <v>31</v>
      </c>
      <c r="M497" s="12">
        <v>2019</v>
      </c>
      <c r="N497" s="14">
        <f t="shared" si="15"/>
        <v>0</v>
      </c>
    </row>
    <row r="498" spans="1:14" x14ac:dyDescent="0.25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14"/>
        <v>9200.64</v>
      </c>
      <c r="K498" s="11">
        <v>43374</v>
      </c>
      <c r="L498" s="9" t="s">
        <v>29</v>
      </c>
      <c r="M498" s="12">
        <v>2018</v>
      </c>
      <c r="N498" s="14">
        <f t="shared" si="15"/>
        <v>0</v>
      </c>
    </row>
    <row r="499" spans="1:14" x14ac:dyDescent="0.25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14"/>
        <v>1286.3999999999996</v>
      </c>
      <c r="K499" s="11">
        <v>43466</v>
      </c>
      <c r="L499" s="9" t="s">
        <v>21</v>
      </c>
      <c r="M499" s="12">
        <v>2019</v>
      </c>
      <c r="N499" s="14">
        <f t="shared" si="15"/>
        <v>0</v>
      </c>
    </row>
    <row r="500" spans="1:14" x14ac:dyDescent="0.25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14"/>
        <v>3624.96</v>
      </c>
      <c r="K500" s="11">
        <v>43739</v>
      </c>
      <c r="L500" s="9" t="s">
        <v>29</v>
      </c>
      <c r="M500" s="12">
        <v>2019</v>
      </c>
      <c r="N500" s="14">
        <f t="shared" si="15"/>
        <v>0</v>
      </c>
    </row>
    <row r="501" spans="1:14" x14ac:dyDescent="0.25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14"/>
        <v>1942.17</v>
      </c>
      <c r="K501" s="11">
        <v>43525</v>
      </c>
      <c r="L501" s="9" t="s">
        <v>25</v>
      </c>
      <c r="M501" s="12">
        <v>2019</v>
      </c>
      <c r="N501" s="14">
        <f t="shared" si="15"/>
        <v>0</v>
      </c>
    </row>
    <row r="502" spans="1:14" x14ac:dyDescent="0.25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14"/>
        <v>7718.4</v>
      </c>
      <c r="K502" s="11">
        <v>43344</v>
      </c>
      <c r="L502" s="9" t="s">
        <v>28</v>
      </c>
      <c r="M502" s="12">
        <v>2018</v>
      </c>
      <c r="N502" s="14">
        <f t="shared" si="15"/>
        <v>0</v>
      </c>
    </row>
    <row r="503" spans="1:14" x14ac:dyDescent="0.25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14"/>
        <v>10718.324999999997</v>
      </c>
      <c r="K503" s="11">
        <v>43647</v>
      </c>
      <c r="L503" s="9" t="s">
        <v>26</v>
      </c>
      <c r="M503" s="12">
        <v>2019</v>
      </c>
      <c r="N503" s="14">
        <f t="shared" si="15"/>
        <v>0</v>
      </c>
    </row>
    <row r="504" spans="1:14" x14ac:dyDescent="0.25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14"/>
        <v>3624.96</v>
      </c>
      <c r="K504" s="11">
        <v>43739</v>
      </c>
      <c r="L504" s="9" t="s">
        <v>29</v>
      </c>
      <c r="M504" s="12">
        <v>2019</v>
      </c>
      <c r="N504" s="14">
        <f t="shared" si="15"/>
        <v>0</v>
      </c>
    </row>
    <row r="505" spans="1:14" x14ac:dyDescent="0.25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14"/>
        <v>14295.06</v>
      </c>
      <c r="K505" s="11">
        <v>43497</v>
      </c>
      <c r="L505" s="9" t="s">
        <v>22</v>
      </c>
      <c r="M505" s="12">
        <v>2019</v>
      </c>
      <c r="N505" s="14">
        <f t="shared" si="15"/>
        <v>0</v>
      </c>
    </row>
    <row r="506" spans="1:14" x14ac:dyDescent="0.25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14"/>
        <v>20195.999999999971</v>
      </c>
      <c r="K506" s="11">
        <v>43525</v>
      </c>
      <c r="L506" s="9" t="s">
        <v>25</v>
      </c>
      <c r="M506" s="12">
        <v>2019</v>
      </c>
      <c r="N506" s="14">
        <f t="shared" si="15"/>
        <v>0</v>
      </c>
    </row>
    <row r="507" spans="1:14" x14ac:dyDescent="0.25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14"/>
        <v>-22488.000000000116</v>
      </c>
      <c r="K507" s="11">
        <v>43647</v>
      </c>
      <c r="L507" s="9" t="s">
        <v>26</v>
      </c>
      <c r="M507" s="12">
        <v>2019</v>
      </c>
      <c r="N507" s="14">
        <f t="shared" si="15"/>
        <v>0</v>
      </c>
    </row>
    <row r="508" spans="1:14" x14ac:dyDescent="0.25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14"/>
        <v>-50650.75</v>
      </c>
      <c r="K508" s="11">
        <v>43739</v>
      </c>
      <c r="L508" s="9" t="s">
        <v>29</v>
      </c>
      <c r="M508" s="12">
        <v>2019</v>
      </c>
      <c r="N508" s="14">
        <f t="shared" si="15"/>
        <v>0</v>
      </c>
    </row>
    <row r="509" spans="1:14" x14ac:dyDescent="0.25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14"/>
        <v>3666</v>
      </c>
      <c r="K509" s="11">
        <v>43405</v>
      </c>
      <c r="L509" s="9" t="s">
        <v>30</v>
      </c>
      <c r="M509" s="12">
        <v>2018</v>
      </c>
      <c r="N509" s="14">
        <f t="shared" si="15"/>
        <v>0</v>
      </c>
    </row>
    <row r="510" spans="1:14" x14ac:dyDescent="0.25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14"/>
        <v>1975.3799999999992</v>
      </c>
      <c r="K510" s="11">
        <v>43405</v>
      </c>
      <c r="L510" s="9" t="s">
        <v>30</v>
      </c>
      <c r="M510" s="12">
        <v>2018</v>
      </c>
      <c r="N510" s="14">
        <f t="shared" si="15"/>
        <v>0</v>
      </c>
    </row>
    <row r="511" spans="1:14" x14ac:dyDescent="0.25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14"/>
        <v>39449</v>
      </c>
      <c r="K511" s="11">
        <v>43466</v>
      </c>
      <c r="L511" s="9" t="s">
        <v>21</v>
      </c>
      <c r="M511" s="12">
        <v>2019</v>
      </c>
      <c r="N511" s="14">
        <f t="shared" si="15"/>
        <v>0</v>
      </c>
    </row>
    <row r="512" spans="1:14" x14ac:dyDescent="0.25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14"/>
        <v>23337.599999999999</v>
      </c>
      <c r="K512" s="11">
        <v>43374</v>
      </c>
      <c r="L512" s="9" t="s">
        <v>29</v>
      </c>
      <c r="M512" s="12">
        <v>2018</v>
      </c>
      <c r="N512" s="14">
        <f t="shared" si="15"/>
        <v>0</v>
      </c>
    </row>
    <row r="513" spans="1:14" x14ac:dyDescent="0.25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14"/>
        <v>7225.9500000000007</v>
      </c>
      <c r="K513" s="11">
        <v>43800</v>
      </c>
      <c r="L513" s="9" t="s">
        <v>24</v>
      </c>
      <c r="M513" s="12">
        <v>2019</v>
      </c>
      <c r="N513" s="14">
        <f t="shared" si="15"/>
        <v>0</v>
      </c>
    </row>
    <row r="514" spans="1:14" x14ac:dyDescent="0.25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14"/>
        <v>14841</v>
      </c>
      <c r="K514" s="11">
        <v>43466</v>
      </c>
      <c r="L514" s="9" t="s">
        <v>21</v>
      </c>
      <c r="M514" s="12">
        <v>2019</v>
      </c>
      <c r="N514" s="14">
        <f t="shared" si="15"/>
        <v>0</v>
      </c>
    </row>
    <row r="515" spans="1:14" x14ac:dyDescent="0.25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16">H515-I515</f>
        <v>8751.5999999999985</v>
      </c>
      <c r="K515" s="11">
        <v>43525</v>
      </c>
      <c r="L515" s="9" t="s">
        <v>25</v>
      </c>
      <c r="M515" s="12">
        <v>2019</v>
      </c>
      <c r="N515" s="14">
        <f t="shared" ref="N515:N578" si="17">(D515*E515)-G515-I515-J515</f>
        <v>0</v>
      </c>
    </row>
    <row r="516" spans="1:14" x14ac:dyDescent="0.25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16"/>
        <v>108381.75</v>
      </c>
      <c r="K516" s="11">
        <v>43647</v>
      </c>
      <c r="L516" s="9" t="s">
        <v>26</v>
      </c>
      <c r="M516" s="12">
        <v>2019</v>
      </c>
      <c r="N516" s="14">
        <f t="shared" si="17"/>
        <v>0</v>
      </c>
    </row>
    <row r="517" spans="1:14" x14ac:dyDescent="0.25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16"/>
        <v>30919.68</v>
      </c>
      <c r="K517" s="11">
        <v>43647</v>
      </c>
      <c r="L517" s="9" t="s">
        <v>26</v>
      </c>
      <c r="M517" s="12">
        <v>2019</v>
      </c>
      <c r="N517" s="14">
        <f t="shared" si="17"/>
        <v>0</v>
      </c>
    </row>
    <row r="518" spans="1:14" x14ac:dyDescent="0.25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16"/>
        <v>18627.840000000004</v>
      </c>
      <c r="K518" s="11">
        <v>43647</v>
      </c>
      <c r="L518" s="9" t="s">
        <v>26</v>
      </c>
      <c r="M518" s="12">
        <v>2019</v>
      </c>
      <c r="N518" s="14">
        <f t="shared" si="17"/>
        <v>0</v>
      </c>
    </row>
    <row r="519" spans="1:14" x14ac:dyDescent="0.25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16"/>
        <v>18673.199999999997</v>
      </c>
      <c r="K519" s="11">
        <v>43678</v>
      </c>
      <c r="L519" s="9" t="s">
        <v>27</v>
      </c>
      <c r="M519" s="12">
        <v>2019</v>
      </c>
      <c r="N519" s="14">
        <f t="shared" si="17"/>
        <v>0</v>
      </c>
    </row>
    <row r="520" spans="1:14" x14ac:dyDescent="0.25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16"/>
        <v>6646.4000000000015</v>
      </c>
      <c r="K520" s="11">
        <v>43678</v>
      </c>
      <c r="L520" s="9" t="s">
        <v>27</v>
      </c>
      <c r="M520" s="12">
        <v>2019</v>
      </c>
      <c r="N520" s="14">
        <f t="shared" si="17"/>
        <v>0</v>
      </c>
    </row>
    <row r="521" spans="1:14" x14ac:dyDescent="0.25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16"/>
        <v>-21358.75</v>
      </c>
      <c r="K521" s="11">
        <v>43739</v>
      </c>
      <c r="L521" s="9" t="s">
        <v>29</v>
      </c>
      <c r="M521" s="12">
        <v>2019</v>
      </c>
      <c r="N521" s="14">
        <f t="shared" si="17"/>
        <v>0</v>
      </c>
    </row>
    <row r="522" spans="1:14" x14ac:dyDescent="0.25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16"/>
        <v>23337.599999999999</v>
      </c>
      <c r="K522" s="11">
        <v>43374</v>
      </c>
      <c r="L522" s="9" t="s">
        <v>29</v>
      </c>
      <c r="M522" s="12">
        <v>2018</v>
      </c>
      <c r="N522" s="14">
        <f t="shared" si="17"/>
        <v>0</v>
      </c>
    </row>
    <row r="523" spans="1:14" x14ac:dyDescent="0.25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16"/>
        <v>23222</v>
      </c>
      <c r="K523" s="11">
        <v>43770</v>
      </c>
      <c r="L523" s="9" t="s">
        <v>30</v>
      </c>
      <c r="M523" s="12">
        <v>2019</v>
      </c>
      <c r="N523" s="14">
        <f t="shared" si="17"/>
        <v>0</v>
      </c>
    </row>
    <row r="524" spans="1:14" x14ac:dyDescent="0.25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16"/>
        <v>21879</v>
      </c>
      <c r="K524" s="11">
        <v>43344</v>
      </c>
      <c r="L524" s="9" t="s">
        <v>28</v>
      </c>
      <c r="M524" s="12">
        <v>2018</v>
      </c>
      <c r="N524" s="14">
        <f t="shared" si="17"/>
        <v>0</v>
      </c>
    </row>
    <row r="525" spans="1:14" x14ac:dyDescent="0.25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16"/>
        <v>2194.25</v>
      </c>
      <c r="K525" s="11">
        <v>43344</v>
      </c>
      <c r="L525" s="9" t="s">
        <v>28</v>
      </c>
      <c r="M525" s="12">
        <v>2018</v>
      </c>
      <c r="N525" s="14">
        <f t="shared" si="17"/>
        <v>0</v>
      </c>
    </row>
    <row r="526" spans="1:14" x14ac:dyDescent="0.25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16"/>
        <v>17716</v>
      </c>
      <c r="K526" s="11">
        <v>43374</v>
      </c>
      <c r="L526" s="9" t="s">
        <v>29</v>
      </c>
      <c r="M526" s="12">
        <v>2018</v>
      </c>
      <c r="N526" s="14">
        <f t="shared" si="17"/>
        <v>0</v>
      </c>
    </row>
    <row r="527" spans="1:14" x14ac:dyDescent="0.25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16"/>
        <v>2223.84</v>
      </c>
      <c r="K527" s="11">
        <v>43770</v>
      </c>
      <c r="L527" s="9" t="s">
        <v>30</v>
      </c>
      <c r="M527" s="12">
        <v>2019</v>
      </c>
      <c r="N527" s="14">
        <f t="shared" si="17"/>
        <v>0</v>
      </c>
    </row>
    <row r="528" spans="1:14" x14ac:dyDescent="0.25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16"/>
        <v>13317.119999999999</v>
      </c>
      <c r="K528" s="11">
        <v>43466</v>
      </c>
      <c r="L528" s="9" t="s">
        <v>21</v>
      </c>
      <c r="M528" s="12">
        <v>2019</v>
      </c>
      <c r="N528" s="14">
        <f t="shared" si="17"/>
        <v>0</v>
      </c>
    </row>
    <row r="529" spans="1:14" x14ac:dyDescent="0.25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16"/>
        <v>-4847.5</v>
      </c>
      <c r="K529" s="11">
        <v>43466</v>
      </c>
      <c r="L529" s="9" t="s">
        <v>21</v>
      </c>
      <c r="M529" s="12">
        <v>2019</v>
      </c>
      <c r="N529" s="14">
        <f t="shared" si="17"/>
        <v>0</v>
      </c>
    </row>
    <row r="530" spans="1:14" x14ac:dyDescent="0.25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16"/>
        <v>22893</v>
      </c>
      <c r="K530" s="11">
        <v>43405</v>
      </c>
      <c r="L530" s="9" t="s">
        <v>30</v>
      </c>
      <c r="M530" s="12">
        <v>2018</v>
      </c>
      <c r="N530" s="14">
        <f t="shared" si="17"/>
        <v>0</v>
      </c>
    </row>
    <row r="531" spans="1:14" x14ac:dyDescent="0.25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16"/>
        <v>-27693.75</v>
      </c>
      <c r="K531" s="11">
        <v>43466</v>
      </c>
      <c r="L531" s="9" t="s">
        <v>21</v>
      </c>
      <c r="M531" s="12">
        <v>2019</v>
      </c>
      <c r="N531" s="14">
        <f t="shared" si="17"/>
        <v>0</v>
      </c>
    </row>
    <row r="532" spans="1:14" x14ac:dyDescent="0.25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16"/>
        <v>20506.199999999997</v>
      </c>
      <c r="K532" s="11">
        <v>43466</v>
      </c>
      <c r="L532" s="9" t="s">
        <v>21</v>
      </c>
      <c r="M532" s="12">
        <v>2019</v>
      </c>
      <c r="N532" s="14">
        <f t="shared" si="17"/>
        <v>0</v>
      </c>
    </row>
    <row r="533" spans="1:14" x14ac:dyDescent="0.25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16"/>
        <v>-12538.75</v>
      </c>
      <c r="K533" s="11">
        <v>43586</v>
      </c>
      <c r="L533" s="9" t="s">
        <v>32</v>
      </c>
      <c r="M533" s="12">
        <v>2019</v>
      </c>
      <c r="N533" s="14">
        <f t="shared" si="17"/>
        <v>0</v>
      </c>
    </row>
    <row r="534" spans="1:14" x14ac:dyDescent="0.25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16"/>
        <v>-8286.25</v>
      </c>
      <c r="K534" s="11">
        <v>43344</v>
      </c>
      <c r="L534" s="9" t="s">
        <v>28</v>
      </c>
      <c r="M534" s="12">
        <v>2018</v>
      </c>
      <c r="N534" s="14">
        <f t="shared" si="17"/>
        <v>0</v>
      </c>
    </row>
    <row r="535" spans="1:14" x14ac:dyDescent="0.25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16"/>
        <v>17716</v>
      </c>
      <c r="K535" s="11">
        <v>43374</v>
      </c>
      <c r="L535" s="9" t="s">
        <v>29</v>
      </c>
      <c r="M535" s="12">
        <v>2018</v>
      </c>
      <c r="N535" s="14">
        <f t="shared" si="17"/>
        <v>0</v>
      </c>
    </row>
    <row r="536" spans="1:14" x14ac:dyDescent="0.25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16"/>
        <v>7225.9500000000007</v>
      </c>
      <c r="K536" s="11">
        <v>43800</v>
      </c>
      <c r="L536" s="9" t="s">
        <v>24</v>
      </c>
      <c r="M536" s="12">
        <v>2019</v>
      </c>
      <c r="N536" s="14">
        <f t="shared" si="17"/>
        <v>0</v>
      </c>
    </row>
    <row r="537" spans="1:14" x14ac:dyDescent="0.25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16"/>
        <v>467.40000000000009</v>
      </c>
      <c r="K537" s="11">
        <v>43344</v>
      </c>
      <c r="L537" s="9" t="s">
        <v>28</v>
      </c>
      <c r="M537" s="12">
        <v>2018</v>
      </c>
      <c r="N537" s="14">
        <f t="shared" si="17"/>
        <v>0</v>
      </c>
    </row>
    <row r="538" spans="1:14" x14ac:dyDescent="0.25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16"/>
        <v>19491.999999999971</v>
      </c>
      <c r="K538" s="11">
        <v>43617</v>
      </c>
      <c r="L538" s="9" t="s">
        <v>23</v>
      </c>
      <c r="M538" s="12">
        <v>2019</v>
      </c>
      <c r="N538" s="14">
        <f t="shared" si="17"/>
        <v>0</v>
      </c>
    </row>
    <row r="539" spans="1:14" x14ac:dyDescent="0.25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16"/>
        <v>-53152</v>
      </c>
      <c r="K539" s="11">
        <v>43344</v>
      </c>
      <c r="L539" s="9" t="s">
        <v>28</v>
      </c>
      <c r="M539" s="12">
        <v>2018</v>
      </c>
      <c r="N539" s="14">
        <f t="shared" si="17"/>
        <v>0</v>
      </c>
    </row>
    <row r="540" spans="1:14" x14ac:dyDescent="0.25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16"/>
        <v>-47432</v>
      </c>
      <c r="K540" s="11">
        <v>43739</v>
      </c>
      <c r="L540" s="9" t="s">
        <v>29</v>
      </c>
      <c r="M540" s="12">
        <v>2019</v>
      </c>
      <c r="N540" s="14">
        <f t="shared" si="17"/>
        <v>0</v>
      </c>
    </row>
    <row r="541" spans="1:14" x14ac:dyDescent="0.25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16"/>
        <v>5915.7999999999993</v>
      </c>
      <c r="K541" s="11">
        <v>43770</v>
      </c>
      <c r="L541" s="9" t="s">
        <v>30</v>
      </c>
      <c r="M541" s="12">
        <v>2019</v>
      </c>
      <c r="N541" s="14">
        <f t="shared" si="17"/>
        <v>0</v>
      </c>
    </row>
    <row r="542" spans="1:14" x14ac:dyDescent="0.25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16"/>
        <v>2166.3999999999996</v>
      </c>
      <c r="K542" s="11">
        <v>43525</v>
      </c>
      <c r="L542" s="9" t="s">
        <v>25</v>
      </c>
      <c r="M542" s="12">
        <v>2019</v>
      </c>
      <c r="N542" s="14">
        <f t="shared" si="17"/>
        <v>0</v>
      </c>
    </row>
    <row r="543" spans="1:14" x14ac:dyDescent="0.25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16"/>
        <v>24822</v>
      </c>
      <c r="K543" s="11">
        <v>43556</v>
      </c>
      <c r="L543" s="9" t="s">
        <v>31</v>
      </c>
      <c r="M543" s="12">
        <v>2019</v>
      </c>
      <c r="N543" s="14">
        <f t="shared" si="17"/>
        <v>0</v>
      </c>
    </row>
    <row r="544" spans="1:14" x14ac:dyDescent="0.25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16"/>
        <v>2807.2000000000007</v>
      </c>
      <c r="K544" s="11">
        <v>43709</v>
      </c>
      <c r="L544" s="9" t="s">
        <v>28</v>
      </c>
      <c r="M544" s="12">
        <v>2019</v>
      </c>
      <c r="N544" s="14">
        <f t="shared" si="17"/>
        <v>0</v>
      </c>
    </row>
    <row r="545" spans="1:14" x14ac:dyDescent="0.25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16"/>
        <v>3171.4399999999987</v>
      </c>
      <c r="K545" s="11">
        <v>43739</v>
      </c>
      <c r="L545" s="9" t="s">
        <v>29</v>
      </c>
      <c r="M545" s="12">
        <v>2019</v>
      </c>
      <c r="N545" s="14">
        <f t="shared" si="17"/>
        <v>0</v>
      </c>
    </row>
    <row r="546" spans="1:14" x14ac:dyDescent="0.25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16"/>
        <v>13034</v>
      </c>
      <c r="K546" s="11">
        <v>43374</v>
      </c>
      <c r="L546" s="9" t="s">
        <v>29</v>
      </c>
      <c r="M546" s="12">
        <v>2018</v>
      </c>
      <c r="N546" s="14">
        <f t="shared" si="17"/>
        <v>0</v>
      </c>
    </row>
    <row r="547" spans="1:14" x14ac:dyDescent="0.25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16"/>
        <v>16604</v>
      </c>
      <c r="K547" s="11">
        <v>43435</v>
      </c>
      <c r="L547" s="9" t="s">
        <v>24</v>
      </c>
      <c r="M547" s="12">
        <v>2018</v>
      </c>
      <c r="N547" s="14">
        <f t="shared" si="17"/>
        <v>0</v>
      </c>
    </row>
    <row r="548" spans="1:14" x14ac:dyDescent="0.25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16"/>
        <v>48930</v>
      </c>
      <c r="K548" s="11">
        <v>43466</v>
      </c>
      <c r="L548" s="9" t="s">
        <v>21</v>
      </c>
      <c r="M548" s="12">
        <v>2019</v>
      </c>
      <c r="N548" s="14">
        <f t="shared" si="17"/>
        <v>0</v>
      </c>
    </row>
    <row r="549" spans="1:14" x14ac:dyDescent="0.25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16"/>
        <v>42528</v>
      </c>
      <c r="K549" s="11">
        <v>43617</v>
      </c>
      <c r="L549" s="9" t="s">
        <v>23</v>
      </c>
      <c r="M549" s="12">
        <v>2019</v>
      </c>
      <c r="N549" s="14">
        <f t="shared" si="17"/>
        <v>0</v>
      </c>
    </row>
    <row r="550" spans="1:14" x14ac:dyDescent="0.25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16"/>
        <v>-21560</v>
      </c>
      <c r="K550" s="11">
        <v>43739</v>
      </c>
      <c r="L550" s="9" t="s">
        <v>29</v>
      </c>
      <c r="M550" s="12">
        <v>2019</v>
      </c>
      <c r="N550" s="14">
        <f t="shared" si="17"/>
        <v>0</v>
      </c>
    </row>
    <row r="551" spans="1:14" x14ac:dyDescent="0.25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16"/>
        <v>6878</v>
      </c>
      <c r="K551" s="11">
        <v>43739</v>
      </c>
      <c r="L551" s="9" t="s">
        <v>29</v>
      </c>
      <c r="M551" s="12">
        <v>2019</v>
      </c>
      <c r="N551" s="14">
        <f t="shared" si="17"/>
        <v>0</v>
      </c>
    </row>
    <row r="552" spans="1:14" x14ac:dyDescent="0.25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16"/>
        <v>13034</v>
      </c>
      <c r="K552" s="11">
        <v>43374</v>
      </c>
      <c r="L552" s="9" t="s">
        <v>29</v>
      </c>
      <c r="M552" s="12">
        <v>2018</v>
      </c>
      <c r="N552" s="14">
        <f t="shared" si="17"/>
        <v>0</v>
      </c>
    </row>
    <row r="553" spans="1:14" x14ac:dyDescent="0.25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16"/>
        <v>76512</v>
      </c>
      <c r="K553" s="11">
        <v>43770</v>
      </c>
      <c r="L553" s="9" t="s">
        <v>30</v>
      </c>
      <c r="M553" s="12">
        <v>2019</v>
      </c>
      <c r="N553" s="14">
        <f t="shared" si="17"/>
        <v>0</v>
      </c>
    </row>
    <row r="554" spans="1:14" x14ac:dyDescent="0.25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16"/>
        <v>19026</v>
      </c>
      <c r="K554" s="11">
        <v>43770</v>
      </c>
      <c r="L554" s="9" t="s">
        <v>30</v>
      </c>
      <c r="M554" s="12">
        <v>2019</v>
      </c>
      <c r="N554" s="14">
        <f t="shared" si="17"/>
        <v>0</v>
      </c>
    </row>
    <row r="555" spans="1:14" x14ac:dyDescent="0.25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16"/>
        <v>30100</v>
      </c>
      <c r="K555" s="11">
        <v>43770</v>
      </c>
      <c r="L555" s="9" t="s">
        <v>30</v>
      </c>
      <c r="M555" s="12">
        <v>2019</v>
      </c>
      <c r="N555" s="14">
        <f t="shared" si="17"/>
        <v>0</v>
      </c>
    </row>
    <row r="556" spans="1:14" x14ac:dyDescent="0.25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16"/>
        <v>57456</v>
      </c>
      <c r="K556" s="11">
        <v>43770</v>
      </c>
      <c r="L556" s="9" t="s">
        <v>30</v>
      </c>
      <c r="M556" s="12">
        <v>2019</v>
      </c>
      <c r="N556" s="14">
        <f t="shared" si="17"/>
        <v>0</v>
      </c>
    </row>
    <row r="557" spans="1:14" x14ac:dyDescent="0.25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16"/>
        <v>1216</v>
      </c>
      <c r="K557" s="11">
        <v>43435</v>
      </c>
      <c r="L557" s="9" t="s">
        <v>24</v>
      </c>
      <c r="M557" s="12">
        <v>2018</v>
      </c>
      <c r="N557" s="14">
        <f t="shared" si="17"/>
        <v>0</v>
      </c>
    </row>
    <row r="558" spans="1:14" x14ac:dyDescent="0.25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16"/>
        <v>9370.7999999999993</v>
      </c>
      <c r="K558" s="11">
        <v>43800</v>
      </c>
      <c r="L558" s="9" t="s">
        <v>24</v>
      </c>
      <c r="M558" s="12">
        <v>2019</v>
      </c>
      <c r="N558" s="14">
        <f t="shared" si="17"/>
        <v>0</v>
      </c>
    </row>
    <row r="559" spans="1:14" x14ac:dyDescent="0.25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16"/>
        <v>66960</v>
      </c>
      <c r="K559" s="11">
        <v>43647</v>
      </c>
      <c r="L559" s="9" t="s">
        <v>26</v>
      </c>
      <c r="M559" s="12">
        <v>2019</v>
      </c>
      <c r="N559" s="14">
        <f t="shared" si="17"/>
        <v>0</v>
      </c>
    </row>
    <row r="560" spans="1:14" x14ac:dyDescent="0.25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16"/>
        <v>47328</v>
      </c>
      <c r="K560" s="11">
        <v>43739</v>
      </c>
      <c r="L560" s="9" t="s">
        <v>29</v>
      </c>
      <c r="M560" s="12">
        <v>2019</v>
      </c>
      <c r="N560" s="14">
        <f t="shared" si="17"/>
        <v>0</v>
      </c>
    </row>
    <row r="561" spans="1:14" x14ac:dyDescent="0.25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16"/>
        <v>6878</v>
      </c>
      <c r="K561" s="11">
        <v>43739</v>
      </c>
      <c r="L561" s="9" t="s">
        <v>29</v>
      </c>
      <c r="M561" s="12">
        <v>2019</v>
      </c>
      <c r="N561" s="14">
        <f t="shared" si="17"/>
        <v>0</v>
      </c>
    </row>
    <row r="562" spans="1:14" x14ac:dyDescent="0.25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16"/>
        <v>15944.04</v>
      </c>
      <c r="K562" s="11">
        <v>43586</v>
      </c>
      <c r="L562" s="9" t="s">
        <v>32</v>
      </c>
      <c r="M562" s="12">
        <v>2019</v>
      </c>
      <c r="N562" s="14">
        <f t="shared" si="17"/>
        <v>0</v>
      </c>
    </row>
    <row r="563" spans="1:14" x14ac:dyDescent="0.25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16"/>
        <v>12398.399999999994</v>
      </c>
      <c r="K563" s="11">
        <v>43647</v>
      </c>
      <c r="L563" s="9" t="s">
        <v>26</v>
      </c>
      <c r="M563" s="12">
        <v>2019</v>
      </c>
      <c r="N563" s="14">
        <f t="shared" si="17"/>
        <v>0</v>
      </c>
    </row>
    <row r="564" spans="1:14" x14ac:dyDescent="0.25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16"/>
        <v>29904</v>
      </c>
      <c r="K564" s="11">
        <v>43344</v>
      </c>
      <c r="L564" s="9" t="s">
        <v>28</v>
      </c>
      <c r="M564" s="12">
        <v>2018</v>
      </c>
      <c r="N564" s="14">
        <f t="shared" si="17"/>
        <v>0</v>
      </c>
    </row>
    <row r="565" spans="1:14" x14ac:dyDescent="0.25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16"/>
        <v>47328</v>
      </c>
      <c r="K565" s="11">
        <v>43739</v>
      </c>
      <c r="L565" s="9" t="s">
        <v>29</v>
      </c>
      <c r="M565" s="12">
        <v>2019</v>
      </c>
      <c r="N565" s="14">
        <f t="shared" si="17"/>
        <v>0</v>
      </c>
    </row>
    <row r="566" spans="1:14" x14ac:dyDescent="0.25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16"/>
        <v>-23870</v>
      </c>
      <c r="K566" s="11">
        <v>43770</v>
      </c>
      <c r="L566" s="9" t="s">
        <v>30</v>
      </c>
      <c r="M566" s="12">
        <v>2019</v>
      </c>
      <c r="N566" s="14">
        <f t="shared" si="17"/>
        <v>0</v>
      </c>
    </row>
    <row r="567" spans="1:14" x14ac:dyDescent="0.25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16"/>
        <v>9370.7999999999993</v>
      </c>
      <c r="K567" s="11">
        <v>43800</v>
      </c>
      <c r="L567" s="9" t="s">
        <v>24</v>
      </c>
      <c r="M567" s="12">
        <v>2019</v>
      </c>
      <c r="N567" s="14">
        <f t="shared" si="17"/>
        <v>0</v>
      </c>
    </row>
    <row r="568" spans="1:14" x14ac:dyDescent="0.25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16"/>
        <v>12960</v>
      </c>
      <c r="K568" s="11">
        <v>43497</v>
      </c>
      <c r="L568" s="9" t="s">
        <v>22</v>
      </c>
      <c r="M568" s="12">
        <v>2019</v>
      </c>
      <c r="N568" s="14">
        <f t="shared" si="17"/>
        <v>0</v>
      </c>
    </row>
    <row r="569" spans="1:14" x14ac:dyDescent="0.25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16"/>
        <v>3968.9399999999987</v>
      </c>
      <c r="K569" s="11">
        <v>43647</v>
      </c>
      <c r="L569" s="9" t="s">
        <v>26</v>
      </c>
      <c r="M569" s="12">
        <v>2019</v>
      </c>
      <c r="N569" s="14">
        <f t="shared" si="17"/>
        <v>0</v>
      </c>
    </row>
    <row r="570" spans="1:14" x14ac:dyDescent="0.25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16"/>
        <v>3171.4399999999987</v>
      </c>
      <c r="K570" s="11">
        <v>43739</v>
      </c>
      <c r="L570" s="9" t="s">
        <v>29</v>
      </c>
      <c r="M570" s="12">
        <v>2019</v>
      </c>
      <c r="N570" s="14">
        <f t="shared" si="17"/>
        <v>0</v>
      </c>
    </row>
    <row r="571" spans="1:14" x14ac:dyDescent="0.25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16"/>
        <v>8153.5999999999985</v>
      </c>
      <c r="K571" s="11">
        <v>43405</v>
      </c>
      <c r="L571" s="9" t="s">
        <v>30</v>
      </c>
      <c r="M571" s="12">
        <v>2018</v>
      </c>
      <c r="N571" s="14">
        <f t="shared" si="17"/>
        <v>0</v>
      </c>
    </row>
    <row r="572" spans="1:14" x14ac:dyDescent="0.25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16"/>
        <v>16641.899999999991</v>
      </c>
      <c r="K572" s="11">
        <v>43466</v>
      </c>
      <c r="L572" s="9" t="s">
        <v>21</v>
      </c>
      <c r="M572" s="12">
        <v>2019</v>
      </c>
      <c r="N572" s="14">
        <f t="shared" si="17"/>
        <v>0</v>
      </c>
    </row>
    <row r="573" spans="1:14" x14ac:dyDescent="0.25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16"/>
        <v>20117.16</v>
      </c>
      <c r="K573" s="11">
        <v>43586</v>
      </c>
      <c r="L573" s="9" t="s">
        <v>32</v>
      </c>
      <c r="M573" s="12">
        <v>2019</v>
      </c>
      <c r="N573" s="14">
        <f t="shared" si="17"/>
        <v>0</v>
      </c>
    </row>
    <row r="574" spans="1:14" x14ac:dyDescent="0.25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16"/>
        <v>11635.599999999999</v>
      </c>
      <c r="K574" s="11">
        <v>43800</v>
      </c>
      <c r="L574" s="9" t="s">
        <v>24</v>
      </c>
      <c r="M574" s="12">
        <v>2019</v>
      </c>
      <c r="N574" s="14">
        <f t="shared" si="17"/>
        <v>0</v>
      </c>
    </row>
    <row r="575" spans="1:14" x14ac:dyDescent="0.25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16"/>
        <v>1729.5599999999995</v>
      </c>
      <c r="K575" s="11">
        <v>43525</v>
      </c>
      <c r="L575" s="9" t="s">
        <v>25</v>
      </c>
      <c r="M575" s="12">
        <v>2019</v>
      </c>
      <c r="N575" s="14">
        <f t="shared" si="17"/>
        <v>0</v>
      </c>
    </row>
    <row r="576" spans="1:14" x14ac:dyDescent="0.25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16"/>
        <v>11635.599999999999</v>
      </c>
      <c r="K576" s="11">
        <v>43800</v>
      </c>
      <c r="L576" s="9" t="s">
        <v>24</v>
      </c>
      <c r="M576" s="12">
        <v>2019</v>
      </c>
      <c r="N576" s="14">
        <f t="shared" si="17"/>
        <v>0</v>
      </c>
    </row>
    <row r="577" spans="1:14" x14ac:dyDescent="0.25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16"/>
        <v>20873.16</v>
      </c>
      <c r="K577" s="11">
        <v>43344</v>
      </c>
      <c r="L577" s="9" t="s">
        <v>28</v>
      </c>
      <c r="M577" s="12">
        <v>2018</v>
      </c>
      <c r="N577" s="14">
        <f t="shared" si="17"/>
        <v>0</v>
      </c>
    </row>
    <row r="578" spans="1:14" x14ac:dyDescent="0.25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16"/>
        <v>5262.3499999999949</v>
      </c>
      <c r="K578" s="11">
        <v>43617</v>
      </c>
      <c r="L578" s="9" t="s">
        <v>23</v>
      </c>
      <c r="M578" s="12">
        <v>2019</v>
      </c>
      <c r="N578" s="14">
        <f t="shared" si="17"/>
        <v>0</v>
      </c>
    </row>
    <row r="579" spans="1:14" x14ac:dyDescent="0.25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18">H579-I579</f>
        <v>7829.3499999999985</v>
      </c>
      <c r="K579" s="11">
        <v>43617</v>
      </c>
      <c r="L579" s="9" t="s">
        <v>23</v>
      </c>
      <c r="M579" s="12">
        <v>2019</v>
      </c>
      <c r="N579" s="14">
        <f t="shared" ref="N579:N642" si="19">(D579*E579)-G579-I579-J579</f>
        <v>0</v>
      </c>
    </row>
    <row r="580" spans="1:14" x14ac:dyDescent="0.25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18"/>
        <v>17075.5</v>
      </c>
      <c r="K580" s="11">
        <v>43525</v>
      </c>
      <c r="L580" s="9" t="s">
        <v>25</v>
      </c>
      <c r="M580" s="12">
        <v>2019</v>
      </c>
      <c r="N580" s="14">
        <f t="shared" si="19"/>
        <v>0</v>
      </c>
    </row>
    <row r="581" spans="1:14" x14ac:dyDescent="0.25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18"/>
        <v>33114.999999999942</v>
      </c>
      <c r="K581" s="11">
        <v>43525</v>
      </c>
      <c r="L581" s="9" t="s">
        <v>25</v>
      </c>
      <c r="M581" s="12">
        <v>2019</v>
      </c>
      <c r="N581" s="14">
        <f t="shared" si="19"/>
        <v>0</v>
      </c>
    </row>
    <row r="582" spans="1:14" x14ac:dyDescent="0.25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18"/>
        <v>2828.8</v>
      </c>
      <c r="K582" s="11">
        <v>43344</v>
      </c>
      <c r="L582" s="9" t="s">
        <v>28</v>
      </c>
      <c r="M582" s="12">
        <v>2018</v>
      </c>
      <c r="N582" s="14">
        <f t="shared" si="19"/>
        <v>0</v>
      </c>
    </row>
    <row r="583" spans="1:14" x14ac:dyDescent="0.25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18"/>
        <v>43721.25</v>
      </c>
      <c r="K583" s="11">
        <v>43466</v>
      </c>
      <c r="L583" s="9" t="s">
        <v>21</v>
      </c>
      <c r="M583" s="12">
        <v>2019</v>
      </c>
      <c r="N583" s="14">
        <f t="shared" si="19"/>
        <v>0</v>
      </c>
    </row>
    <row r="584" spans="1:14" x14ac:dyDescent="0.25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18"/>
        <v>1414.8199999999997</v>
      </c>
      <c r="K584" s="11">
        <v>43497</v>
      </c>
      <c r="L584" s="9" t="s">
        <v>22</v>
      </c>
      <c r="M584" s="12">
        <v>2019</v>
      </c>
      <c r="N584" s="14">
        <f t="shared" si="19"/>
        <v>0</v>
      </c>
    </row>
    <row r="585" spans="1:14" x14ac:dyDescent="0.25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18"/>
        <v>4493.76</v>
      </c>
      <c r="K585" s="11">
        <v>43617</v>
      </c>
      <c r="L585" s="9" t="s">
        <v>23</v>
      </c>
      <c r="M585" s="12">
        <v>2019</v>
      </c>
      <c r="N585" s="14">
        <f t="shared" si="19"/>
        <v>0</v>
      </c>
    </row>
    <row r="586" spans="1:14" x14ac:dyDescent="0.25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18"/>
        <v>16687</v>
      </c>
      <c r="K586" s="11">
        <v>43647</v>
      </c>
      <c r="L586" s="9" t="s">
        <v>26</v>
      </c>
      <c r="M586" s="12">
        <v>2019</v>
      </c>
      <c r="N586" s="14">
        <f t="shared" si="19"/>
        <v>0</v>
      </c>
    </row>
    <row r="587" spans="1:14" x14ac:dyDescent="0.25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18"/>
        <v>9242.5999999999985</v>
      </c>
      <c r="K587" s="11">
        <v>43739</v>
      </c>
      <c r="L587" s="9" t="s">
        <v>29</v>
      </c>
      <c r="M587" s="12">
        <v>2019</v>
      </c>
      <c r="N587" s="14">
        <f t="shared" si="19"/>
        <v>0</v>
      </c>
    </row>
    <row r="588" spans="1:14" x14ac:dyDescent="0.25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18"/>
        <v>1567.9650000000001</v>
      </c>
      <c r="K588" s="11">
        <v>43466</v>
      </c>
      <c r="L588" s="9" t="s">
        <v>21</v>
      </c>
      <c r="M588" s="12">
        <v>2019</v>
      </c>
      <c r="N588" s="14">
        <f t="shared" si="19"/>
        <v>0</v>
      </c>
    </row>
    <row r="589" spans="1:14" x14ac:dyDescent="0.25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18"/>
        <v>8877</v>
      </c>
      <c r="K589" s="11">
        <v>43466</v>
      </c>
      <c r="L589" s="9" t="s">
        <v>21</v>
      </c>
      <c r="M589" s="12">
        <v>2019</v>
      </c>
      <c r="N589" s="14">
        <f t="shared" si="19"/>
        <v>0</v>
      </c>
    </row>
    <row r="590" spans="1:14" x14ac:dyDescent="0.25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18"/>
        <v>19543.400000000001</v>
      </c>
      <c r="K590" s="11">
        <v>43497</v>
      </c>
      <c r="L590" s="9" t="s">
        <v>22</v>
      </c>
      <c r="M590" s="12">
        <v>2019</v>
      </c>
      <c r="N590" s="14">
        <f t="shared" si="19"/>
        <v>0</v>
      </c>
    </row>
    <row r="591" spans="1:14" x14ac:dyDescent="0.25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18"/>
        <v>20039.199999999997</v>
      </c>
      <c r="K591" s="11">
        <v>43497</v>
      </c>
      <c r="L591" s="9" t="s">
        <v>22</v>
      </c>
      <c r="M591" s="12">
        <v>2019</v>
      </c>
      <c r="N591" s="14">
        <f t="shared" si="19"/>
        <v>0</v>
      </c>
    </row>
    <row r="592" spans="1:14" x14ac:dyDescent="0.25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18"/>
        <v>117124</v>
      </c>
      <c r="K592" s="11">
        <v>43617</v>
      </c>
      <c r="L592" s="9" t="s">
        <v>23</v>
      </c>
      <c r="M592" s="12">
        <v>2019</v>
      </c>
      <c r="N592" s="14">
        <f t="shared" si="19"/>
        <v>0</v>
      </c>
    </row>
    <row r="593" spans="1:14" x14ac:dyDescent="0.25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18"/>
        <v>-17808.75</v>
      </c>
      <c r="K593" s="11">
        <v>43617</v>
      </c>
      <c r="L593" s="9" t="s">
        <v>23</v>
      </c>
      <c r="M593" s="12">
        <v>2019</v>
      </c>
      <c r="N593" s="14">
        <f t="shared" si="19"/>
        <v>0</v>
      </c>
    </row>
    <row r="594" spans="1:14" x14ac:dyDescent="0.25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18"/>
        <v>4248.24</v>
      </c>
      <c r="K594" s="11">
        <v>43647</v>
      </c>
      <c r="L594" s="9" t="s">
        <v>26</v>
      </c>
      <c r="M594" s="12">
        <v>2019</v>
      </c>
      <c r="N594" s="14">
        <f t="shared" si="19"/>
        <v>0</v>
      </c>
    </row>
    <row r="595" spans="1:14" x14ac:dyDescent="0.25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18"/>
        <v>2938.6399999999994</v>
      </c>
      <c r="K595" s="11">
        <v>43678</v>
      </c>
      <c r="L595" s="9" t="s">
        <v>27</v>
      </c>
      <c r="M595" s="12">
        <v>2019</v>
      </c>
      <c r="N595" s="14">
        <f t="shared" si="19"/>
        <v>0</v>
      </c>
    </row>
    <row r="596" spans="1:14" x14ac:dyDescent="0.25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18"/>
        <v>4773.25</v>
      </c>
      <c r="K596" s="11">
        <v>43739</v>
      </c>
      <c r="L596" s="9" t="s">
        <v>29</v>
      </c>
      <c r="M596" s="12">
        <v>2019</v>
      </c>
      <c r="N596" s="14">
        <f t="shared" si="19"/>
        <v>0</v>
      </c>
    </row>
    <row r="597" spans="1:14" x14ac:dyDescent="0.25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18"/>
        <v>9242.5999999999985</v>
      </c>
      <c r="K597" s="11">
        <v>43739</v>
      </c>
      <c r="L597" s="9" t="s">
        <v>29</v>
      </c>
      <c r="M597" s="12">
        <v>2019</v>
      </c>
      <c r="N597" s="14">
        <f t="shared" si="19"/>
        <v>0</v>
      </c>
    </row>
    <row r="598" spans="1:14" x14ac:dyDescent="0.25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18"/>
        <v>15886.5</v>
      </c>
      <c r="K598" s="11">
        <v>43770</v>
      </c>
      <c r="L598" s="9" t="s">
        <v>30</v>
      </c>
      <c r="M598" s="12">
        <v>2019</v>
      </c>
      <c r="N598" s="14">
        <f t="shared" si="19"/>
        <v>0</v>
      </c>
    </row>
    <row r="599" spans="1:14" x14ac:dyDescent="0.25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18"/>
        <v>7536.7199999999993</v>
      </c>
      <c r="K599" s="11">
        <v>43800</v>
      </c>
      <c r="L599" s="9" t="s">
        <v>24</v>
      </c>
      <c r="M599" s="12">
        <v>2019</v>
      </c>
      <c r="N599" s="14">
        <f t="shared" si="19"/>
        <v>0</v>
      </c>
    </row>
    <row r="600" spans="1:14" x14ac:dyDescent="0.25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18"/>
        <v>12192.375</v>
      </c>
      <c r="K600" s="11">
        <v>43466</v>
      </c>
      <c r="L600" s="9" t="s">
        <v>21</v>
      </c>
      <c r="M600" s="12">
        <v>2019</v>
      </c>
      <c r="N600" s="14">
        <f t="shared" si="19"/>
        <v>0</v>
      </c>
    </row>
    <row r="601" spans="1:14" x14ac:dyDescent="0.25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18"/>
        <v>117124</v>
      </c>
      <c r="K601" s="11">
        <v>43617</v>
      </c>
      <c r="L601" s="9" t="s">
        <v>23</v>
      </c>
      <c r="M601" s="12">
        <v>2019</v>
      </c>
      <c r="N601" s="14">
        <f t="shared" si="19"/>
        <v>0</v>
      </c>
    </row>
    <row r="602" spans="1:14" x14ac:dyDescent="0.25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18"/>
        <v>1297.1000000000004</v>
      </c>
      <c r="K602" s="11">
        <v>43617</v>
      </c>
      <c r="L602" s="9" t="s">
        <v>23</v>
      </c>
      <c r="M602" s="12">
        <v>2019</v>
      </c>
      <c r="N602" s="14">
        <f t="shared" si="19"/>
        <v>0</v>
      </c>
    </row>
    <row r="603" spans="1:14" x14ac:dyDescent="0.25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18"/>
        <v>4493.76</v>
      </c>
      <c r="K603" s="11">
        <v>43617</v>
      </c>
      <c r="L603" s="9" t="s">
        <v>23</v>
      </c>
      <c r="M603" s="12">
        <v>2019</v>
      </c>
      <c r="N603" s="14">
        <f t="shared" si="19"/>
        <v>0</v>
      </c>
    </row>
    <row r="604" spans="1:14" x14ac:dyDescent="0.25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18"/>
        <v>2013</v>
      </c>
      <c r="K604" s="11">
        <v>43344</v>
      </c>
      <c r="L604" s="9" t="s">
        <v>28</v>
      </c>
      <c r="M604" s="12">
        <v>2018</v>
      </c>
      <c r="N604" s="14">
        <f t="shared" si="19"/>
        <v>0</v>
      </c>
    </row>
    <row r="605" spans="1:14" x14ac:dyDescent="0.25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18"/>
        <v>3050.3999999999996</v>
      </c>
      <c r="K605" s="11">
        <v>43739</v>
      </c>
      <c r="L605" s="9" t="s">
        <v>29</v>
      </c>
      <c r="M605" s="12">
        <v>2019</v>
      </c>
      <c r="N605" s="14">
        <f t="shared" si="19"/>
        <v>0</v>
      </c>
    </row>
    <row r="606" spans="1:14" x14ac:dyDescent="0.25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18"/>
        <v>28655</v>
      </c>
      <c r="K606" s="11">
        <v>43405</v>
      </c>
      <c r="L606" s="9" t="s">
        <v>30</v>
      </c>
      <c r="M606" s="12">
        <v>2018</v>
      </c>
      <c r="N606" s="14">
        <f t="shared" si="19"/>
        <v>0</v>
      </c>
    </row>
    <row r="607" spans="1:14" x14ac:dyDescent="0.25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18"/>
        <v>7536.7199999999993</v>
      </c>
      <c r="K607" s="11">
        <v>43800</v>
      </c>
      <c r="L607" s="9" t="s">
        <v>24</v>
      </c>
      <c r="M607" s="12">
        <v>2019</v>
      </c>
      <c r="N607" s="14">
        <f t="shared" si="19"/>
        <v>0</v>
      </c>
    </row>
    <row r="608" spans="1:14" x14ac:dyDescent="0.25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18"/>
        <v>-17808.75</v>
      </c>
      <c r="K608" s="11">
        <v>43617</v>
      </c>
      <c r="L608" s="9" t="s">
        <v>23</v>
      </c>
      <c r="M608" s="12">
        <v>2019</v>
      </c>
      <c r="N608" s="14">
        <f t="shared" si="19"/>
        <v>0</v>
      </c>
    </row>
    <row r="609" spans="1:14" x14ac:dyDescent="0.25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18"/>
        <v>4773.25</v>
      </c>
      <c r="K609" s="11">
        <v>43739</v>
      </c>
      <c r="L609" s="9" t="s">
        <v>29</v>
      </c>
      <c r="M609" s="12">
        <v>2019</v>
      </c>
      <c r="N609" s="14">
        <f t="shared" si="19"/>
        <v>0</v>
      </c>
    </row>
    <row r="610" spans="1:14" x14ac:dyDescent="0.25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18"/>
        <v>-18663.75</v>
      </c>
      <c r="K610" s="11">
        <v>43466</v>
      </c>
      <c r="L610" s="9" t="s">
        <v>21</v>
      </c>
      <c r="M610" s="12">
        <v>2019</v>
      </c>
      <c r="N610" s="14">
        <f t="shared" si="19"/>
        <v>0</v>
      </c>
    </row>
    <row r="611" spans="1:14" x14ac:dyDescent="0.25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18"/>
        <v>1297.1000000000004</v>
      </c>
      <c r="K611" s="11">
        <v>43617</v>
      </c>
      <c r="L611" s="9" t="s">
        <v>23</v>
      </c>
      <c r="M611" s="12">
        <v>2019</v>
      </c>
      <c r="N611" s="14">
        <f t="shared" si="19"/>
        <v>0</v>
      </c>
    </row>
    <row r="612" spans="1:14" x14ac:dyDescent="0.25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18"/>
        <v>3050.3999999999996</v>
      </c>
      <c r="K612" s="11">
        <v>43739</v>
      </c>
      <c r="L612" s="9" t="s">
        <v>29</v>
      </c>
      <c r="M612" s="12">
        <v>2019</v>
      </c>
      <c r="N612" s="14">
        <f t="shared" si="19"/>
        <v>0</v>
      </c>
    </row>
    <row r="613" spans="1:14" x14ac:dyDescent="0.25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18"/>
        <v>13168.8</v>
      </c>
      <c r="K613" s="11">
        <v>43435</v>
      </c>
      <c r="L613" s="9" t="s">
        <v>24</v>
      </c>
      <c r="M613" s="12">
        <v>2018</v>
      </c>
      <c r="N613" s="14">
        <f t="shared" si="19"/>
        <v>0</v>
      </c>
    </row>
    <row r="614" spans="1:14" x14ac:dyDescent="0.25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18"/>
        <v>15989.8</v>
      </c>
      <c r="K614" s="11">
        <v>43556</v>
      </c>
      <c r="L614" s="9" t="s">
        <v>31</v>
      </c>
      <c r="M614" s="12">
        <v>2019</v>
      </c>
      <c r="N614" s="14">
        <f t="shared" si="19"/>
        <v>0</v>
      </c>
    </row>
    <row r="615" spans="1:14" x14ac:dyDescent="0.25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18"/>
        <v>10806.599999999999</v>
      </c>
      <c r="K615" s="11">
        <v>43586</v>
      </c>
      <c r="L615" s="9" t="s">
        <v>32</v>
      </c>
      <c r="M615" s="12">
        <v>2019</v>
      </c>
      <c r="N615" s="14">
        <f t="shared" si="19"/>
        <v>0</v>
      </c>
    </row>
    <row r="616" spans="1:14" x14ac:dyDescent="0.25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18"/>
        <v>1557.9199999999983</v>
      </c>
      <c r="K616" s="11">
        <v>43374</v>
      </c>
      <c r="L616" s="9" t="s">
        <v>29</v>
      </c>
      <c r="M616" s="12">
        <v>2018</v>
      </c>
      <c r="N616" s="14">
        <f t="shared" si="19"/>
        <v>0</v>
      </c>
    </row>
    <row r="617" spans="1:14" x14ac:dyDescent="0.25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18"/>
        <v>145.59999999999968</v>
      </c>
      <c r="K617" s="11">
        <v>43800</v>
      </c>
      <c r="L617" s="9" t="s">
        <v>24</v>
      </c>
      <c r="M617" s="12">
        <v>2019</v>
      </c>
      <c r="N617" s="14">
        <f t="shared" si="19"/>
        <v>0</v>
      </c>
    </row>
    <row r="618" spans="1:14" x14ac:dyDescent="0.25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18"/>
        <v>298.86000000000013</v>
      </c>
      <c r="K618" s="11">
        <v>43497</v>
      </c>
      <c r="L618" s="9" t="s">
        <v>22</v>
      </c>
      <c r="M618" s="12">
        <v>2019</v>
      </c>
      <c r="N618" s="14">
        <f t="shared" si="19"/>
        <v>0</v>
      </c>
    </row>
    <row r="619" spans="1:14" x14ac:dyDescent="0.25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18"/>
        <v>3055.9199999999983</v>
      </c>
      <c r="K619" s="11">
        <v>43374</v>
      </c>
      <c r="L619" s="9" t="s">
        <v>29</v>
      </c>
      <c r="M619" s="12">
        <v>2018</v>
      </c>
      <c r="N619" s="14">
        <f t="shared" si="19"/>
        <v>0</v>
      </c>
    </row>
    <row r="620" spans="1:14" x14ac:dyDescent="0.25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18"/>
        <v>806.19999999999982</v>
      </c>
      <c r="K620" s="11">
        <v>43497</v>
      </c>
      <c r="L620" s="9" t="s">
        <v>22</v>
      </c>
      <c r="M620" s="12">
        <v>2019</v>
      </c>
      <c r="N620" s="14">
        <f t="shared" si="19"/>
        <v>0</v>
      </c>
    </row>
    <row r="621" spans="1:14" x14ac:dyDescent="0.25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18"/>
        <v>17481.599999999999</v>
      </c>
      <c r="K621" s="11">
        <v>43525</v>
      </c>
      <c r="L621" s="9" t="s">
        <v>25</v>
      </c>
      <c r="M621" s="12">
        <v>2019</v>
      </c>
      <c r="N621" s="14">
        <f t="shared" si="19"/>
        <v>0</v>
      </c>
    </row>
    <row r="622" spans="1:14" x14ac:dyDescent="0.25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18"/>
        <v>5124.2999999999993</v>
      </c>
      <c r="K622" s="11">
        <v>43709</v>
      </c>
      <c r="L622" s="9" t="s">
        <v>28</v>
      </c>
      <c r="M622" s="12">
        <v>2019</v>
      </c>
      <c r="N622" s="14">
        <f t="shared" si="19"/>
        <v>0</v>
      </c>
    </row>
    <row r="623" spans="1:14" x14ac:dyDescent="0.25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18"/>
        <v>10196.76</v>
      </c>
      <c r="K623" s="11">
        <v>43739</v>
      </c>
      <c r="L623" s="9" t="s">
        <v>29</v>
      </c>
      <c r="M623" s="12">
        <v>2019</v>
      </c>
      <c r="N623" s="14">
        <f t="shared" si="19"/>
        <v>0</v>
      </c>
    </row>
    <row r="624" spans="1:14" x14ac:dyDescent="0.25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18"/>
        <v>285.59999999999991</v>
      </c>
      <c r="K624" s="11">
        <v>43800</v>
      </c>
      <c r="L624" s="9" t="s">
        <v>24</v>
      </c>
      <c r="M624" s="12">
        <v>2019</v>
      </c>
      <c r="N624" s="14">
        <f t="shared" si="19"/>
        <v>0</v>
      </c>
    </row>
    <row r="625" spans="1:14" x14ac:dyDescent="0.25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18"/>
        <v>10196.76</v>
      </c>
      <c r="K625" s="11">
        <v>43739</v>
      </c>
      <c r="L625" s="9" t="s">
        <v>29</v>
      </c>
      <c r="M625" s="12">
        <v>2019</v>
      </c>
      <c r="N625" s="14">
        <f t="shared" si="19"/>
        <v>0</v>
      </c>
    </row>
    <row r="626" spans="1:14" x14ac:dyDescent="0.25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18"/>
        <v>14749.8</v>
      </c>
      <c r="K626" s="11">
        <v>43435</v>
      </c>
      <c r="L626" s="9" t="s">
        <v>24</v>
      </c>
      <c r="M626" s="12">
        <v>2018</v>
      </c>
      <c r="N626" s="14">
        <f t="shared" si="19"/>
        <v>0</v>
      </c>
    </row>
    <row r="627" spans="1:14" x14ac:dyDescent="0.25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18"/>
        <v>-13617.000000000029</v>
      </c>
      <c r="K627" s="11">
        <v>43647</v>
      </c>
      <c r="L627" s="9" t="s">
        <v>26</v>
      </c>
      <c r="M627" s="12">
        <v>2019</v>
      </c>
      <c r="N627" s="14">
        <f t="shared" si="19"/>
        <v>0</v>
      </c>
    </row>
    <row r="628" spans="1:14" x14ac:dyDescent="0.25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18"/>
        <v>-25063.5</v>
      </c>
      <c r="K628" s="11">
        <v>43344</v>
      </c>
      <c r="L628" s="9" t="s">
        <v>28</v>
      </c>
      <c r="M628" s="12">
        <v>2018</v>
      </c>
      <c r="N628" s="14">
        <f t="shared" si="19"/>
        <v>0</v>
      </c>
    </row>
    <row r="629" spans="1:14" x14ac:dyDescent="0.25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18"/>
        <v>-25432.000000000058</v>
      </c>
      <c r="K629" s="11">
        <v>43739</v>
      </c>
      <c r="L629" s="9" t="s">
        <v>29</v>
      </c>
      <c r="M629" s="12">
        <v>2019</v>
      </c>
      <c r="N629" s="14">
        <f t="shared" si="19"/>
        <v>0</v>
      </c>
    </row>
    <row r="630" spans="1:14" x14ac:dyDescent="0.25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18"/>
        <v>-17170</v>
      </c>
      <c r="K630" s="11">
        <v>43739</v>
      </c>
      <c r="L630" s="9" t="s">
        <v>29</v>
      </c>
      <c r="M630" s="12">
        <v>2019</v>
      </c>
      <c r="N630" s="14">
        <f t="shared" si="19"/>
        <v>0</v>
      </c>
    </row>
    <row r="631" spans="1:14" x14ac:dyDescent="0.25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18"/>
        <v>2874.7000000000007</v>
      </c>
      <c r="K631" s="11">
        <v>43770</v>
      </c>
      <c r="L631" s="9" t="s">
        <v>30</v>
      </c>
      <c r="M631" s="12">
        <v>2019</v>
      </c>
      <c r="N631" s="14">
        <f t="shared" si="19"/>
        <v>0</v>
      </c>
    </row>
    <row r="632" spans="1:14" x14ac:dyDescent="0.25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18"/>
        <v>4369.9999999999964</v>
      </c>
      <c r="K632" s="11">
        <v>43800</v>
      </c>
      <c r="L632" s="9" t="s">
        <v>24</v>
      </c>
      <c r="M632" s="12">
        <v>2019</v>
      </c>
      <c r="N632" s="14">
        <f t="shared" si="19"/>
        <v>0</v>
      </c>
    </row>
    <row r="633" spans="1:14" x14ac:dyDescent="0.25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18"/>
        <v>-69114.500000000058</v>
      </c>
      <c r="K633" s="11">
        <v>43435</v>
      </c>
      <c r="L633" s="9" t="s">
        <v>24</v>
      </c>
      <c r="M633" s="12">
        <v>2018</v>
      </c>
      <c r="N633" s="14">
        <f t="shared" si="19"/>
        <v>0</v>
      </c>
    </row>
    <row r="634" spans="1:14" x14ac:dyDescent="0.25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18"/>
        <v>91327.5</v>
      </c>
      <c r="K634" s="11">
        <v>43466</v>
      </c>
      <c r="L634" s="9" t="s">
        <v>21</v>
      </c>
      <c r="M634" s="12">
        <v>2019</v>
      </c>
      <c r="N634" s="14">
        <f t="shared" si="19"/>
        <v>0</v>
      </c>
    </row>
    <row r="635" spans="1:14" x14ac:dyDescent="0.25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18"/>
        <v>49159</v>
      </c>
      <c r="K635" s="11">
        <v>43556</v>
      </c>
      <c r="L635" s="9" t="s">
        <v>31</v>
      </c>
      <c r="M635" s="12">
        <v>2019</v>
      </c>
      <c r="N635" s="14">
        <f t="shared" si="19"/>
        <v>0</v>
      </c>
    </row>
    <row r="636" spans="1:14" x14ac:dyDescent="0.25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18"/>
        <v>8200</v>
      </c>
      <c r="K636" s="11">
        <v>43586</v>
      </c>
      <c r="L636" s="9" t="s">
        <v>32</v>
      </c>
      <c r="M636" s="12">
        <v>2019</v>
      </c>
      <c r="N636" s="14">
        <f t="shared" si="19"/>
        <v>0</v>
      </c>
    </row>
    <row r="637" spans="1:14" x14ac:dyDescent="0.25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18"/>
        <v>395.76000000000022</v>
      </c>
      <c r="K637" s="11">
        <v>43709</v>
      </c>
      <c r="L637" s="9" t="s">
        <v>28</v>
      </c>
      <c r="M637" s="12">
        <v>2019</v>
      </c>
      <c r="N637" s="14">
        <f t="shared" si="19"/>
        <v>0</v>
      </c>
    </row>
    <row r="638" spans="1:14" x14ac:dyDescent="0.25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18"/>
        <v>1761.5400000000009</v>
      </c>
      <c r="K638" s="11">
        <v>43374</v>
      </c>
      <c r="L638" s="9" t="s">
        <v>29</v>
      </c>
      <c r="M638" s="12">
        <v>2018</v>
      </c>
      <c r="N638" s="14">
        <f t="shared" si="19"/>
        <v>0</v>
      </c>
    </row>
    <row r="639" spans="1:14" x14ac:dyDescent="0.25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18"/>
        <v>6670</v>
      </c>
      <c r="K639" s="11">
        <v>43800</v>
      </c>
      <c r="L639" s="9" t="s">
        <v>24</v>
      </c>
      <c r="M639" s="12">
        <v>2019</v>
      </c>
      <c r="N639" s="14">
        <f t="shared" si="19"/>
        <v>0</v>
      </c>
    </row>
    <row r="640" spans="1:14" x14ac:dyDescent="0.25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18"/>
        <v>1872</v>
      </c>
      <c r="K640" s="11">
        <v>43497</v>
      </c>
      <c r="L640" s="9" t="s">
        <v>22</v>
      </c>
      <c r="M640" s="12">
        <v>2019</v>
      </c>
      <c r="N640" s="14">
        <f t="shared" si="19"/>
        <v>0</v>
      </c>
    </row>
    <row r="641" spans="1:14" x14ac:dyDescent="0.25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18"/>
        <v>7163</v>
      </c>
      <c r="K641" s="11">
        <v>43344</v>
      </c>
      <c r="L641" s="9" t="s">
        <v>28</v>
      </c>
      <c r="M641" s="12">
        <v>2018</v>
      </c>
      <c r="N641" s="14">
        <f t="shared" si="19"/>
        <v>0</v>
      </c>
    </row>
    <row r="642" spans="1:14" x14ac:dyDescent="0.25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18"/>
        <v>5054.7000000000007</v>
      </c>
      <c r="K642" s="11">
        <v>43374</v>
      </c>
      <c r="L642" s="9" t="s">
        <v>29</v>
      </c>
      <c r="M642" s="12">
        <v>2018</v>
      </c>
      <c r="N642" s="14">
        <f t="shared" si="19"/>
        <v>0</v>
      </c>
    </row>
    <row r="643" spans="1:14" x14ac:dyDescent="0.25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20">H643-I643</f>
        <v>21330.48</v>
      </c>
      <c r="K643" s="11">
        <v>43739</v>
      </c>
      <c r="L643" s="9" t="s">
        <v>29</v>
      </c>
      <c r="M643" s="12">
        <v>2019</v>
      </c>
      <c r="N643" s="14">
        <f t="shared" ref="N643:N701" si="21">(D643*E643)-G643-I643-J643</f>
        <v>0</v>
      </c>
    </row>
    <row r="644" spans="1:14" x14ac:dyDescent="0.25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20"/>
        <v>1765.619999999999</v>
      </c>
      <c r="K644" s="11">
        <v>43739</v>
      </c>
      <c r="L644" s="9" t="s">
        <v>29</v>
      </c>
      <c r="M644" s="12">
        <v>2019</v>
      </c>
      <c r="N644" s="14">
        <f t="shared" si="21"/>
        <v>0</v>
      </c>
    </row>
    <row r="645" spans="1:14" x14ac:dyDescent="0.25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20"/>
        <v>28700</v>
      </c>
      <c r="K645" s="11">
        <v>43770</v>
      </c>
      <c r="L645" s="9" t="s">
        <v>30</v>
      </c>
      <c r="M645" s="12">
        <v>2019</v>
      </c>
      <c r="N645" s="14">
        <f t="shared" si="21"/>
        <v>0</v>
      </c>
    </row>
    <row r="646" spans="1:14" x14ac:dyDescent="0.25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20"/>
        <v>16265.04</v>
      </c>
      <c r="K646" s="11">
        <v>43405</v>
      </c>
      <c r="L646" s="9" t="s">
        <v>30</v>
      </c>
      <c r="M646" s="12">
        <v>2018</v>
      </c>
      <c r="N646" s="14">
        <f t="shared" si="21"/>
        <v>0</v>
      </c>
    </row>
    <row r="647" spans="1:14" x14ac:dyDescent="0.25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20"/>
        <v>48257</v>
      </c>
      <c r="K647" s="11">
        <v>43770</v>
      </c>
      <c r="L647" s="9" t="s">
        <v>30</v>
      </c>
      <c r="M647" s="12">
        <v>2019</v>
      </c>
      <c r="N647" s="14">
        <f t="shared" si="21"/>
        <v>0</v>
      </c>
    </row>
    <row r="648" spans="1:14" x14ac:dyDescent="0.25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20"/>
        <v>78802</v>
      </c>
      <c r="K648" s="11">
        <v>43405</v>
      </c>
      <c r="L648" s="9" t="s">
        <v>30</v>
      </c>
      <c r="M648" s="12">
        <v>2018</v>
      </c>
      <c r="N648" s="14">
        <f t="shared" si="21"/>
        <v>0</v>
      </c>
    </row>
    <row r="649" spans="1:14" x14ac:dyDescent="0.25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20"/>
        <v>-19687.5</v>
      </c>
      <c r="K649" s="11">
        <v>43497</v>
      </c>
      <c r="L649" s="9" t="s">
        <v>22</v>
      </c>
      <c r="M649" s="12">
        <v>2019</v>
      </c>
      <c r="N649" s="14">
        <f t="shared" si="21"/>
        <v>0</v>
      </c>
    </row>
    <row r="650" spans="1:14" x14ac:dyDescent="0.25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20"/>
        <v>4363.2000000000007</v>
      </c>
      <c r="K650" s="11">
        <v>43556</v>
      </c>
      <c r="L650" s="9" t="s">
        <v>31</v>
      </c>
      <c r="M650" s="12">
        <v>2019</v>
      </c>
      <c r="N650" s="14">
        <f t="shared" si="21"/>
        <v>0</v>
      </c>
    </row>
    <row r="651" spans="1:14" x14ac:dyDescent="0.25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20"/>
        <v>19680</v>
      </c>
      <c r="K651" s="11">
        <v>43647</v>
      </c>
      <c r="L651" s="9" t="s">
        <v>26</v>
      </c>
      <c r="M651" s="12">
        <v>2019</v>
      </c>
      <c r="N651" s="14">
        <f t="shared" si="21"/>
        <v>0</v>
      </c>
    </row>
    <row r="652" spans="1:14" x14ac:dyDescent="0.25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20"/>
        <v>2152</v>
      </c>
      <c r="K652" s="11">
        <v>43374</v>
      </c>
      <c r="L652" s="9" t="s">
        <v>29</v>
      </c>
      <c r="M652" s="12">
        <v>2018</v>
      </c>
      <c r="N652" s="14">
        <f t="shared" si="21"/>
        <v>0</v>
      </c>
    </row>
    <row r="653" spans="1:14" x14ac:dyDescent="0.25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20"/>
        <v>20288</v>
      </c>
      <c r="K653" s="11">
        <v>43405</v>
      </c>
      <c r="L653" s="9" t="s">
        <v>30</v>
      </c>
      <c r="M653" s="12">
        <v>2018</v>
      </c>
      <c r="N653" s="14">
        <f t="shared" si="21"/>
        <v>0</v>
      </c>
    </row>
    <row r="654" spans="1:14" x14ac:dyDescent="0.25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20"/>
        <v>2961.0600000000013</v>
      </c>
      <c r="K654" s="11">
        <v>43525</v>
      </c>
      <c r="L654" s="9" t="s">
        <v>25</v>
      </c>
      <c r="M654" s="12">
        <v>2019</v>
      </c>
      <c r="N654" s="14">
        <f t="shared" si="21"/>
        <v>0</v>
      </c>
    </row>
    <row r="655" spans="1:14" x14ac:dyDescent="0.25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20"/>
        <v>20328</v>
      </c>
      <c r="K655" s="11">
        <v>43678</v>
      </c>
      <c r="L655" s="9" t="s">
        <v>27</v>
      </c>
      <c r="M655" s="12">
        <v>2019</v>
      </c>
      <c r="N655" s="14">
        <f t="shared" si="21"/>
        <v>0</v>
      </c>
    </row>
    <row r="656" spans="1:14" x14ac:dyDescent="0.25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20"/>
        <v>2152</v>
      </c>
      <c r="K656" s="11">
        <v>43374</v>
      </c>
      <c r="L656" s="9" t="s">
        <v>29</v>
      </c>
      <c r="M656" s="12">
        <v>2018</v>
      </c>
      <c r="N656" s="14">
        <f t="shared" si="21"/>
        <v>0</v>
      </c>
    </row>
    <row r="657" spans="1:14" x14ac:dyDescent="0.25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20"/>
        <v>11968</v>
      </c>
      <c r="K657" s="11">
        <v>43739</v>
      </c>
      <c r="L657" s="9" t="s">
        <v>29</v>
      </c>
      <c r="M657" s="12">
        <v>2019</v>
      </c>
      <c r="N657" s="14">
        <f t="shared" si="21"/>
        <v>0</v>
      </c>
    </row>
    <row r="658" spans="1:14" x14ac:dyDescent="0.25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20"/>
        <v>8080</v>
      </c>
      <c r="K658" s="11">
        <v>43739</v>
      </c>
      <c r="L658" s="9" t="s">
        <v>29</v>
      </c>
      <c r="M658" s="12">
        <v>2019</v>
      </c>
      <c r="N658" s="14">
        <f t="shared" si="21"/>
        <v>0</v>
      </c>
    </row>
    <row r="659" spans="1:14" x14ac:dyDescent="0.25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20"/>
        <v>52521</v>
      </c>
      <c r="K659" s="11">
        <v>43435</v>
      </c>
      <c r="L659" s="9" t="s">
        <v>24</v>
      </c>
      <c r="M659" s="12">
        <v>2018</v>
      </c>
      <c r="N659" s="14">
        <f t="shared" si="21"/>
        <v>0</v>
      </c>
    </row>
    <row r="660" spans="1:14" x14ac:dyDescent="0.25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20"/>
        <v>7104</v>
      </c>
      <c r="K660" s="11">
        <v>43525</v>
      </c>
      <c r="L660" s="9" t="s">
        <v>25</v>
      </c>
      <c r="M660" s="12">
        <v>2019</v>
      </c>
      <c r="N660" s="14">
        <f t="shared" si="21"/>
        <v>0</v>
      </c>
    </row>
    <row r="661" spans="1:14" x14ac:dyDescent="0.25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20"/>
        <v>-35550</v>
      </c>
      <c r="K661" s="11">
        <v>43586</v>
      </c>
      <c r="L661" s="9" t="s">
        <v>32</v>
      </c>
      <c r="M661" s="12">
        <v>2019</v>
      </c>
      <c r="N661" s="14">
        <f t="shared" si="21"/>
        <v>0</v>
      </c>
    </row>
    <row r="662" spans="1:14" x14ac:dyDescent="0.25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20"/>
        <v>18117</v>
      </c>
      <c r="K662" s="11">
        <v>43678</v>
      </c>
      <c r="L662" s="9" t="s">
        <v>27</v>
      </c>
      <c r="M662" s="12">
        <v>2019</v>
      </c>
      <c r="N662" s="14">
        <f t="shared" si="21"/>
        <v>0</v>
      </c>
    </row>
    <row r="663" spans="1:14" x14ac:dyDescent="0.25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20"/>
        <v>5054.7000000000007</v>
      </c>
      <c r="K663" s="11">
        <v>43374</v>
      </c>
      <c r="L663" s="9" t="s">
        <v>29</v>
      </c>
      <c r="M663" s="12">
        <v>2018</v>
      </c>
      <c r="N663" s="14">
        <f t="shared" si="21"/>
        <v>0</v>
      </c>
    </row>
    <row r="664" spans="1:14" x14ac:dyDescent="0.25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20"/>
        <v>21330.48</v>
      </c>
      <c r="K664" s="11">
        <v>43739</v>
      </c>
      <c r="L664" s="9" t="s">
        <v>29</v>
      </c>
      <c r="M664" s="12">
        <v>2019</v>
      </c>
      <c r="N664" s="14">
        <f t="shared" si="21"/>
        <v>0</v>
      </c>
    </row>
    <row r="665" spans="1:14" x14ac:dyDescent="0.25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20"/>
        <v>1765.619999999999</v>
      </c>
      <c r="K665" s="11">
        <v>43739</v>
      </c>
      <c r="L665" s="9" t="s">
        <v>29</v>
      </c>
      <c r="M665" s="12">
        <v>2019</v>
      </c>
      <c r="N665" s="14">
        <f t="shared" si="21"/>
        <v>0</v>
      </c>
    </row>
    <row r="666" spans="1:14" x14ac:dyDescent="0.25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20"/>
        <v>1761.5400000000009</v>
      </c>
      <c r="K666" s="11">
        <v>43374</v>
      </c>
      <c r="L666" s="9" t="s">
        <v>29</v>
      </c>
      <c r="M666" s="12">
        <v>2018</v>
      </c>
      <c r="N666" s="14">
        <f t="shared" si="21"/>
        <v>0</v>
      </c>
    </row>
    <row r="667" spans="1:14" x14ac:dyDescent="0.25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20"/>
        <v>5423</v>
      </c>
      <c r="K667" s="11">
        <v>43405</v>
      </c>
      <c r="L667" s="9" t="s">
        <v>30</v>
      </c>
      <c r="M667" s="12">
        <v>2018</v>
      </c>
      <c r="N667" s="14">
        <f t="shared" si="21"/>
        <v>0</v>
      </c>
    </row>
    <row r="668" spans="1:14" x14ac:dyDescent="0.25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20"/>
        <v>-30230.5</v>
      </c>
      <c r="K668" s="11">
        <v>43678</v>
      </c>
      <c r="L668" s="9" t="s">
        <v>27</v>
      </c>
      <c r="M668" s="12">
        <v>2019</v>
      </c>
      <c r="N668" s="14">
        <f t="shared" si="21"/>
        <v>0</v>
      </c>
    </row>
    <row r="669" spans="1:14" x14ac:dyDescent="0.25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20"/>
        <v>-71250.250000000058</v>
      </c>
      <c r="K669" s="11">
        <v>43678</v>
      </c>
      <c r="L669" s="9" t="s">
        <v>27</v>
      </c>
      <c r="M669" s="12">
        <v>2019</v>
      </c>
      <c r="N669" s="14">
        <f t="shared" si="21"/>
        <v>0</v>
      </c>
    </row>
    <row r="670" spans="1:14" x14ac:dyDescent="0.25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20"/>
        <v>-27938.75</v>
      </c>
      <c r="K670" s="11">
        <v>43739</v>
      </c>
      <c r="L670" s="9" t="s">
        <v>29</v>
      </c>
      <c r="M670" s="12">
        <v>2019</v>
      </c>
      <c r="N670" s="14">
        <f t="shared" si="21"/>
        <v>0</v>
      </c>
    </row>
    <row r="671" spans="1:14" x14ac:dyDescent="0.25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20"/>
        <v>2730</v>
      </c>
      <c r="K671" s="11">
        <v>43739</v>
      </c>
      <c r="L671" s="9" t="s">
        <v>29</v>
      </c>
      <c r="M671" s="12">
        <v>2019</v>
      </c>
      <c r="N671" s="14">
        <f t="shared" si="21"/>
        <v>0</v>
      </c>
    </row>
    <row r="672" spans="1:14" x14ac:dyDescent="0.25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20"/>
        <v>8106</v>
      </c>
      <c r="K672" s="11">
        <v>43525</v>
      </c>
      <c r="L672" s="9" t="s">
        <v>25</v>
      </c>
      <c r="M672" s="12">
        <v>2019</v>
      </c>
      <c r="N672" s="14">
        <f t="shared" si="21"/>
        <v>0</v>
      </c>
    </row>
    <row r="673" spans="1:14" x14ac:dyDescent="0.25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20"/>
        <v>4438.5</v>
      </c>
      <c r="K673" s="11">
        <v>43556</v>
      </c>
      <c r="L673" s="9" t="s">
        <v>31</v>
      </c>
      <c r="M673" s="12">
        <v>2019</v>
      </c>
      <c r="N673" s="14">
        <f t="shared" si="21"/>
        <v>0</v>
      </c>
    </row>
    <row r="674" spans="1:14" x14ac:dyDescent="0.25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20"/>
        <v>2408.25</v>
      </c>
      <c r="K674" s="11">
        <v>43556</v>
      </c>
      <c r="L674" s="9" t="s">
        <v>31</v>
      </c>
      <c r="M674" s="12">
        <v>2019</v>
      </c>
      <c r="N674" s="14">
        <f t="shared" si="21"/>
        <v>0</v>
      </c>
    </row>
    <row r="675" spans="1:14" x14ac:dyDescent="0.25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20"/>
        <v>106912.5</v>
      </c>
      <c r="K675" s="11">
        <v>43586</v>
      </c>
      <c r="L675" s="9" t="s">
        <v>32</v>
      </c>
      <c r="M675" s="12">
        <v>2019</v>
      </c>
      <c r="N675" s="14">
        <f t="shared" si="21"/>
        <v>0</v>
      </c>
    </row>
    <row r="676" spans="1:14" x14ac:dyDescent="0.25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20"/>
        <v>7037.25</v>
      </c>
      <c r="K676" s="11">
        <v>43678</v>
      </c>
      <c r="L676" s="9" t="s">
        <v>27</v>
      </c>
      <c r="M676" s="12">
        <v>2019</v>
      </c>
      <c r="N676" s="14">
        <f t="shared" si="21"/>
        <v>0</v>
      </c>
    </row>
    <row r="677" spans="1:14" x14ac:dyDescent="0.25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20"/>
        <v>1869</v>
      </c>
      <c r="K677" s="11">
        <v>43374</v>
      </c>
      <c r="L677" s="9" t="s">
        <v>29</v>
      </c>
      <c r="M677" s="12">
        <v>2018</v>
      </c>
      <c r="N677" s="14">
        <f t="shared" si="21"/>
        <v>0</v>
      </c>
    </row>
    <row r="678" spans="1:14" x14ac:dyDescent="0.25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20"/>
        <v>-14918.75</v>
      </c>
      <c r="K678" s="11">
        <v>43739</v>
      </c>
      <c r="L678" s="9" t="s">
        <v>29</v>
      </c>
      <c r="M678" s="12">
        <v>2019</v>
      </c>
      <c r="N678" s="14">
        <f t="shared" si="21"/>
        <v>0</v>
      </c>
    </row>
    <row r="679" spans="1:14" x14ac:dyDescent="0.25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20"/>
        <v>3231.25</v>
      </c>
      <c r="K679" s="11">
        <v>43739</v>
      </c>
      <c r="L679" s="9" t="s">
        <v>29</v>
      </c>
      <c r="M679" s="12">
        <v>2019</v>
      </c>
      <c r="N679" s="14">
        <f t="shared" si="21"/>
        <v>0</v>
      </c>
    </row>
    <row r="680" spans="1:14" x14ac:dyDescent="0.25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20"/>
        <v>75262.5</v>
      </c>
      <c r="K680" s="11">
        <v>43405</v>
      </c>
      <c r="L680" s="9" t="s">
        <v>30</v>
      </c>
      <c r="M680" s="12">
        <v>2018</v>
      </c>
      <c r="N680" s="14">
        <f t="shared" si="21"/>
        <v>0</v>
      </c>
    </row>
    <row r="681" spans="1:14" x14ac:dyDescent="0.25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20"/>
        <v>80662.5</v>
      </c>
      <c r="K681" s="11">
        <v>43405</v>
      </c>
      <c r="L681" s="9" t="s">
        <v>30</v>
      </c>
      <c r="M681" s="12">
        <v>2018</v>
      </c>
      <c r="N681" s="14">
        <f t="shared" si="21"/>
        <v>0</v>
      </c>
    </row>
    <row r="682" spans="1:14" x14ac:dyDescent="0.25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20"/>
        <v>6580.7999999999993</v>
      </c>
      <c r="K682" s="11">
        <v>43800</v>
      </c>
      <c r="L682" s="9" t="s">
        <v>24</v>
      </c>
      <c r="M682" s="12">
        <v>2019</v>
      </c>
      <c r="N682" s="14">
        <f t="shared" si="21"/>
        <v>0</v>
      </c>
    </row>
    <row r="683" spans="1:14" x14ac:dyDescent="0.25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20"/>
        <v>2051</v>
      </c>
      <c r="K683" s="11">
        <v>43800</v>
      </c>
      <c r="L683" s="9" t="s">
        <v>24</v>
      </c>
      <c r="M683" s="12">
        <v>2019</v>
      </c>
      <c r="N683" s="14">
        <f t="shared" si="21"/>
        <v>0</v>
      </c>
    </row>
    <row r="684" spans="1:14" x14ac:dyDescent="0.25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20"/>
        <v>3600</v>
      </c>
      <c r="K684" s="11">
        <v>43525</v>
      </c>
      <c r="L684" s="9" t="s">
        <v>25</v>
      </c>
      <c r="M684" s="12">
        <v>2019</v>
      </c>
      <c r="N684" s="14">
        <f t="shared" si="21"/>
        <v>0</v>
      </c>
    </row>
    <row r="685" spans="1:14" x14ac:dyDescent="0.25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20"/>
        <v>7771.5</v>
      </c>
      <c r="K685" s="11">
        <v>43586</v>
      </c>
      <c r="L685" s="9" t="s">
        <v>32</v>
      </c>
      <c r="M685" s="12">
        <v>2019</v>
      </c>
      <c r="N685" s="14">
        <f t="shared" si="21"/>
        <v>0</v>
      </c>
    </row>
    <row r="686" spans="1:14" x14ac:dyDescent="0.25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20"/>
        <v>-9116.25</v>
      </c>
      <c r="K686" s="11">
        <v>43709</v>
      </c>
      <c r="L686" s="9" t="s">
        <v>28</v>
      </c>
      <c r="M686" s="12">
        <v>2019</v>
      </c>
      <c r="N686" s="14">
        <f t="shared" si="21"/>
        <v>0</v>
      </c>
    </row>
    <row r="687" spans="1:14" x14ac:dyDescent="0.25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20"/>
        <v>12870</v>
      </c>
      <c r="K687" s="11">
        <v>43405</v>
      </c>
      <c r="L687" s="9" t="s">
        <v>30</v>
      </c>
      <c r="M687" s="12">
        <v>2018</v>
      </c>
      <c r="N687" s="14">
        <f t="shared" si="21"/>
        <v>0</v>
      </c>
    </row>
    <row r="688" spans="1:14" x14ac:dyDescent="0.25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20"/>
        <v>-33522.5</v>
      </c>
      <c r="K688" s="11">
        <v>43435</v>
      </c>
      <c r="L688" s="9" t="s">
        <v>24</v>
      </c>
      <c r="M688" s="12">
        <v>2018</v>
      </c>
      <c r="N688" s="14">
        <f t="shared" si="21"/>
        <v>0</v>
      </c>
    </row>
    <row r="689" spans="1:14" x14ac:dyDescent="0.25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20"/>
        <v>6580.7999999999993</v>
      </c>
      <c r="K689" s="11">
        <v>43800</v>
      </c>
      <c r="L689" s="9" t="s">
        <v>24</v>
      </c>
      <c r="M689" s="12">
        <v>2019</v>
      </c>
      <c r="N689" s="14">
        <f t="shared" si="21"/>
        <v>0</v>
      </c>
    </row>
    <row r="690" spans="1:14" x14ac:dyDescent="0.25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20"/>
        <v>6058.5</v>
      </c>
      <c r="K690" s="11">
        <v>43647</v>
      </c>
      <c r="L690" s="9" t="s">
        <v>26</v>
      </c>
      <c r="M690" s="12">
        <v>2019</v>
      </c>
      <c r="N690" s="14">
        <f t="shared" si="21"/>
        <v>0</v>
      </c>
    </row>
    <row r="691" spans="1:14" x14ac:dyDescent="0.25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20"/>
        <v>1353</v>
      </c>
      <c r="K691" s="11">
        <v>43647</v>
      </c>
      <c r="L691" s="9" t="s">
        <v>26</v>
      </c>
      <c r="M691" s="12">
        <v>2019</v>
      </c>
      <c r="N691" s="14">
        <f t="shared" si="21"/>
        <v>0</v>
      </c>
    </row>
    <row r="692" spans="1:14" x14ac:dyDescent="0.25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20"/>
        <v>1869</v>
      </c>
      <c r="K692" s="11">
        <v>43374</v>
      </c>
      <c r="L692" s="9" t="s">
        <v>29</v>
      </c>
      <c r="M692" s="12">
        <v>2018</v>
      </c>
      <c r="N692" s="14">
        <f t="shared" si="21"/>
        <v>0</v>
      </c>
    </row>
    <row r="693" spans="1:14" x14ac:dyDescent="0.25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20"/>
        <v>3231.25</v>
      </c>
      <c r="K693" s="11">
        <v>43739</v>
      </c>
      <c r="L693" s="9" t="s">
        <v>29</v>
      </c>
      <c r="M693" s="12">
        <v>2019</v>
      </c>
      <c r="N693" s="14">
        <f t="shared" si="21"/>
        <v>0</v>
      </c>
    </row>
    <row r="694" spans="1:14" x14ac:dyDescent="0.25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20"/>
        <v>-40617.5</v>
      </c>
      <c r="K694" s="11">
        <v>43405</v>
      </c>
      <c r="L694" s="9" t="s">
        <v>30</v>
      </c>
      <c r="M694" s="12">
        <v>2018</v>
      </c>
      <c r="N694" s="14">
        <f t="shared" si="21"/>
        <v>0</v>
      </c>
    </row>
    <row r="695" spans="1:14" x14ac:dyDescent="0.25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20"/>
        <v>-7590</v>
      </c>
      <c r="K695" s="11">
        <v>43770</v>
      </c>
      <c r="L695" s="9" t="s">
        <v>30</v>
      </c>
      <c r="M695" s="12">
        <v>2019</v>
      </c>
      <c r="N695" s="14">
        <f t="shared" si="21"/>
        <v>0</v>
      </c>
    </row>
    <row r="696" spans="1:14" x14ac:dyDescent="0.25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20"/>
        <v>2051</v>
      </c>
      <c r="K696" s="11">
        <v>43800</v>
      </c>
      <c r="L696" s="9" t="s">
        <v>24</v>
      </c>
      <c r="M696" s="12">
        <v>2019</v>
      </c>
      <c r="N696" s="14">
        <f t="shared" si="21"/>
        <v>0</v>
      </c>
    </row>
    <row r="697" spans="1:14" x14ac:dyDescent="0.25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20"/>
        <v>12375</v>
      </c>
      <c r="K697" s="11">
        <v>43525</v>
      </c>
      <c r="L697" s="9" t="s">
        <v>25</v>
      </c>
      <c r="M697" s="12">
        <v>2019</v>
      </c>
      <c r="N697" s="14">
        <f t="shared" si="21"/>
        <v>0</v>
      </c>
    </row>
    <row r="698" spans="1:14" x14ac:dyDescent="0.25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20"/>
        <v>2730</v>
      </c>
      <c r="K698" s="11">
        <v>43739</v>
      </c>
      <c r="L698" s="9" t="s">
        <v>29</v>
      </c>
      <c r="M698" s="12">
        <v>2019</v>
      </c>
      <c r="N698" s="14">
        <f t="shared" si="21"/>
        <v>0</v>
      </c>
    </row>
    <row r="699" spans="1:14" x14ac:dyDescent="0.25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20"/>
        <v>1299.6000000000004</v>
      </c>
      <c r="K699" s="11">
        <v>43497</v>
      </c>
      <c r="L699" s="9" t="s">
        <v>22</v>
      </c>
      <c r="M699" s="12">
        <v>2019</v>
      </c>
      <c r="N699" s="14">
        <f t="shared" si="21"/>
        <v>0</v>
      </c>
    </row>
    <row r="700" spans="1:14" x14ac:dyDescent="0.25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20"/>
        <v>686.85000000000036</v>
      </c>
      <c r="K700" s="11">
        <v>43556</v>
      </c>
      <c r="L700" s="9" t="s">
        <v>31</v>
      </c>
      <c r="M700" s="12">
        <v>2019</v>
      </c>
      <c r="N700" s="14">
        <f t="shared" si="21"/>
        <v>0</v>
      </c>
    </row>
    <row r="701" spans="1:14" x14ac:dyDescent="0.25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20"/>
        <v>13003.2</v>
      </c>
      <c r="K701" s="11">
        <v>43586</v>
      </c>
      <c r="L701" s="9" t="s">
        <v>32</v>
      </c>
      <c r="M701" s="12">
        <v>2019</v>
      </c>
      <c r="N701" s="14">
        <f t="shared" si="21"/>
        <v>0</v>
      </c>
    </row>
    <row r="703" spans="1:14" x14ac:dyDescent="0.25">
      <c r="N703" s="15">
        <f>SUM(N2:N702)</f>
        <v>0</v>
      </c>
    </row>
  </sheetData>
  <autoFilter ref="A1:M1" xr:uid="{D3CD9393-BB62-42E2-908F-1F58D8131AC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BB75-694E-4E25-AAFA-5D94651E4898}">
  <dimension ref="A1:O701"/>
  <sheetViews>
    <sheetView showGridLines="0" tabSelected="1" workbookViewId="0">
      <selection activeCell="P24" sqref="P24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10.140625" bestFit="1" customWidth="1"/>
    <col min="4" max="4" width="26" bestFit="1" customWidth="1"/>
    <col min="5" max="5" width="23.140625" bestFit="1" customWidth="1"/>
    <col min="6" max="6" width="18.140625" customWidth="1"/>
    <col min="7" max="7" width="12.140625" bestFit="1" customWidth="1"/>
    <col min="8" max="8" width="27.28515625" bestFit="1" customWidth="1"/>
    <col min="9" max="10" width="12.5703125" bestFit="1" customWidth="1"/>
    <col min="11" max="11" width="10.5703125" bestFit="1" customWidth="1"/>
    <col min="12" max="12" width="10.7109375" bestFit="1" customWidth="1"/>
    <col min="13" max="13" width="5" bestFit="1" customWidth="1"/>
    <col min="15" max="15" width="16.28515625" bestFit="1" customWidth="1"/>
  </cols>
  <sheetData>
    <row r="1" spans="1:15" x14ac:dyDescent="0.25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5" x14ac:dyDescent="0.25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  <c r="O2" s="19">
        <f>SUM(H2:H701)</f>
        <v>118726350.25999992</v>
      </c>
    </row>
    <row r="3" spans="1:15" x14ac:dyDescent="0.25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</row>
    <row r="4" spans="1:15" x14ac:dyDescent="0.25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</row>
    <row r="5" spans="1:15" x14ac:dyDescent="0.25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</row>
    <row r="6" spans="1:15" x14ac:dyDescent="0.25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</row>
    <row r="7" spans="1:15" x14ac:dyDescent="0.25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</row>
    <row r="8" spans="1:15" x14ac:dyDescent="0.25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</row>
    <row r="9" spans="1:15" x14ac:dyDescent="0.25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</row>
    <row r="10" spans="1:15" x14ac:dyDescent="0.25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</row>
    <row r="11" spans="1:15" x14ac:dyDescent="0.25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</row>
    <row r="12" spans="1:15" x14ac:dyDescent="0.25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</row>
    <row r="13" spans="1:15" x14ac:dyDescent="0.25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</row>
    <row r="14" spans="1:15" x14ac:dyDescent="0.25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</row>
    <row r="15" spans="1:15" x14ac:dyDescent="0.25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</row>
    <row r="16" spans="1:15" x14ac:dyDescent="0.25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</row>
    <row r="17" spans="1:13" x14ac:dyDescent="0.25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</row>
    <row r="18" spans="1:13" x14ac:dyDescent="0.25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</row>
    <row r="19" spans="1:13" x14ac:dyDescent="0.25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</row>
    <row r="20" spans="1:13" x14ac:dyDescent="0.25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</row>
    <row r="21" spans="1:13" x14ac:dyDescent="0.25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</row>
    <row r="22" spans="1:13" x14ac:dyDescent="0.25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</row>
    <row r="23" spans="1:13" x14ac:dyDescent="0.25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</row>
    <row r="24" spans="1:13" x14ac:dyDescent="0.25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</row>
    <row r="25" spans="1:13" x14ac:dyDescent="0.25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</row>
    <row r="26" spans="1:13" x14ac:dyDescent="0.25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</row>
    <row r="27" spans="1:13" x14ac:dyDescent="0.25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</row>
    <row r="28" spans="1:13" x14ac:dyDescent="0.25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</row>
    <row r="29" spans="1:13" x14ac:dyDescent="0.25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</row>
    <row r="30" spans="1:13" x14ac:dyDescent="0.25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</row>
    <row r="31" spans="1:13" x14ac:dyDescent="0.25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</row>
    <row r="32" spans="1:13" x14ac:dyDescent="0.25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</row>
    <row r="33" spans="1:13" x14ac:dyDescent="0.25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</row>
    <row r="34" spans="1:13" x14ac:dyDescent="0.25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</row>
    <row r="35" spans="1:13" x14ac:dyDescent="0.25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</row>
    <row r="36" spans="1:13" x14ac:dyDescent="0.25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</row>
    <row r="37" spans="1:13" x14ac:dyDescent="0.25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</row>
    <row r="38" spans="1:13" x14ac:dyDescent="0.25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</row>
    <row r="39" spans="1:13" x14ac:dyDescent="0.25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</row>
    <row r="40" spans="1:13" x14ac:dyDescent="0.25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</row>
    <row r="41" spans="1:13" x14ac:dyDescent="0.25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</row>
    <row r="42" spans="1:13" x14ac:dyDescent="0.25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</row>
    <row r="43" spans="1:13" x14ac:dyDescent="0.25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</row>
    <row r="44" spans="1:13" x14ac:dyDescent="0.25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</row>
    <row r="45" spans="1:13" x14ac:dyDescent="0.25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</row>
    <row r="46" spans="1:13" x14ac:dyDescent="0.25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</row>
    <row r="47" spans="1:13" x14ac:dyDescent="0.25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</row>
    <row r="48" spans="1:13" x14ac:dyDescent="0.25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</row>
    <row r="49" spans="1:13" x14ac:dyDescent="0.25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</row>
    <row r="50" spans="1:13" x14ac:dyDescent="0.25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</row>
    <row r="51" spans="1:13" x14ac:dyDescent="0.25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</row>
    <row r="52" spans="1:13" x14ac:dyDescent="0.25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</row>
    <row r="53" spans="1:13" x14ac:dyDescent="0.25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</row>
    <row r="54" spans="1:13" x14ac:dyDescent="0.25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</row>
    <row r="55" spans="1:13" x14ac:dyDescent="0.25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</row>
    <row r="56" spans="1:13" x14ac:dyDescent="0.25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</row>
    <row r="57" spans="1:13" x14ac:dyDescent="0.25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</row>
    <row r="58" spans="1:13" x14ac:dyDescent="0.25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</row>
    <row r="59" spans="1:13" x14ac:dyDescent="0.25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</row>
    <row r="60" spans="1:13" x14ac:dyDescent="0.25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</row>
    <row r="61" spans="1:13" x14ac:dyDescent="0.25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</row>
    <row r="62" spans="1:13" x14ac:dyDescent="0.25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</row>
    <row r="63" spans="1:13" x14ac:dyDescent="0.25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</row>
    <row r="64" spans="1:13" x14ac:dyDescent="0.25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</row>
    <row r="65" spans="1:13" x14ac:dyDescent="0.25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</row>
    <row r="66" spans="1:13" x14ac:dyDescent="0.25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</row>
    <row r="67" spans="1:13" x14ac:dyDescent="0.25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29</v>
      </c>
      <c r="M67" s="12">
        <v>2018</v>
      </c>
    </row>
    <row r="68" spans="1:13" x14ac:dyDescent="0.25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29</v>
      </c>
      <c r="M68" s="12">
        <v>2019</v>
      </c>
    </row>
    <row r="69" spans="1:13" x14ac:dyDescent="0.25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24</v>
      </c>
      <c r="M69" s="12">
        <v>2019</v>
      </c>
    </row>
    <row r="70" spans="1:13" x14ac:dyDescent="0.25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25</v>
      </c>
      <c r="M70" s="12">
        <v>2019</v>
      </c>
    </row>
    <row r="71" spans="1:13" x14ac:dyDescent="0.25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31</v>
      </c>
      <c r="M71" s="12">
        <v>2019</v>
      </c>
    </row>
    <row r="72" spans="1:13" x14ac:dyDescent="0.25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26</v>
      </c>
      <c r="M72" s="12">
        <v>2019</v>
      </c>
    </row>
    <row r="73" spans="1:13" x14ac:dyDescent="0.25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27</v>
      </c>
      <c r="M73" s="12">
        <v>2019</v>
      </c>
    </row>
    <row r="74" spans="1:13" x14ac:dyDescent="0.25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28</v>
      </c>
      <c r="M74" s="12">
        <v>2018</v>
      </c>
    </row>
    <row r="75" spans="1:13" x14ac:dyDescent="0.25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29</v>
      </c>
      <c r="M75" s="12">
        <v>2018</v>
      </c>
    </row>
    <row r="76" spans="1:13" x14ac:dyDescent="0.25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22</v>
      </c>
      <c r="M76" s="12">
        <v>2019</v>
      </c>
    </row>
    <row r="77" spans="1:13" x14ac:dyDescent="0.25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31</v>
      </c>
      <c r="M77" s="12">
        <v>2019</v>
      </c>
    </row>
    <row r="78" spans="1:13" x14ac:dyDescent="0.25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23</v>
      </c>
      <c r="M78" s="12">
        <v>2019</v>
      </c>
    </row>
    <row r="79" spans="1:13" x14ac:dyDescent="0.25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23</v>
      </c>
      <c r="M79" s="12">
        <v>2019</v>
      </c>
    </row>
    <row r="80" spans="1:13" x14ac:dyDescent="0.25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26</v>
      </c>
      <c r="M80" s="12">
        <v>2019</v>
      </c>
    </row>
    <row r="81" spans="1:13" x14ac:dyDescent="0.25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28</v>
      </c>
      <c r="M81" s="12">
        <v>2019</v>
      </c>
    </row>
    <row r="82" spans="1:13" x14ac:dyDescent="0.25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29</v>
      </c>
      <c r="M82" s="12">
        <v>2018</v>
      </c>
    </row>
    <row r="83" spans="1:13" x14ac:dyDescent="0.25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30</v>
      </c>
      <c r="M83" s="12">
        <v>2019</v>
      </c>
    </row>
    <row r="84" spans="1:13" x14ac:dyDescent="0.25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24</v>
      </c>
      <c r="M84" s="12">
        <v>2019</v>
      </c>
    </row>
    <row r="85" spans="1:13" x14ac:dyDescent="0.25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31</v>
      </c>
      <c r="M85" s="12">
        <v>2019</v>
      </c>
    </row>
    <row r="86" spans="1:13" x14ac:dyDescent="0.25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32</v>
      </c>
      <c r="M86" s="12">
        <v>2019</v>
      </c>
    </row>
    <row r="87" spans="1:13" x14ac:dyDescent="0.25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27</v>
      </c>
      <c r="M87" s="12">
        <v>2019</v>
      </c>
    </row>
    <row r="88" spans="1:13" x14ac:dyDescent="0.25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29</v>
      </c>
      <c r="M88" s="12">
        <v>2018</v>
      </c>
    </row>
    <row r="89" spans="1:13" x14ac:dyDescent="0.25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30</v>
      </c>
      <c r="M89" s="12">
        <v>2018</v>
      </c>
    </row>
    <row r="90" spans="1:13" x14ac:dyDescent="0.25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25</v>
      </c>
      <c r="M90" s="12">
        <v>2019</v>
      </c>
    </row>
    <row r="91" spans="1:13" x14ac:dyDescent="0.25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31</v>
      </c>
      <c r="M91" s="12">
        <v>2019</v>
      </c>
    </row>
    <row r="92" spans="1:13" x14ac:dyDescent="0.25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23</v>
      </c>
      <c r="M92" s="12">
        <v>2019</v>
      </c>
    </row>
    <row r="93" spans="1:13" x14ac:dyDescent="0.25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23</v>
      </c>
      <c r="M93" s="12">
        <v>2019</v>
      </c>
    </row>
    <row r="94" spans="1:13" x14ac:dyDescent="0.25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28</v>
      </c>
      <c r="M94" s="12">
        <v>2019</v>
      </c>
    </row>
    <row r="95" spans="1:13" x14ac:dyDescent="0.25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29</v>
      </c>
      <c r="M95" s="12">
        <v>2018</v>
      </c>
    </row>
    <row r="96" spans="1:13" x14ac:dyDescent="0.25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29</v>
      </c>
      <c r="M96" s="12">
        <v>2019</v>
      </c>
    </row>
    <row r="97" spans="1:13" x14ac:dyDescent="0.25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30</v>
      </c>
      <c r="M97" s="12">
        <v>2019</v>
      </c>
    </row>
    <row r="98" spans="1:13" x14ac:dyDescent="0.25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28</v>
      </c>
      <c r="M98" s="12">
        <v>2018</v>
      </c>
    </row>
    <row r="99" spans="1:13" x14ac:dyDescent="0.25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30</v>
      </c>
      <c r="M99" s="12">
        <v>2018</v>
      </c>
    </row>
    <row r="100" spans="1:13" x14ac:dyDescent="0.25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31</v>
      </c>
      <c r="M100" s="12">
        <v>2019</v>
      </c>
    </row>
    <row r="101" spans="1:13" x14ac:dyDescent="0.25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29</v>
      </c>
      <c r="M101" s="12">
        <v>2019</v>
      </c>
    </row>
    <row r="102" spans="1:13" x14ac:dyDescent="0.25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29</v>
      </c>
      <c r="M102" s="12">
        <v>2018</v>
      </c>
    </row>
    <row r="103" spans="1:13" x14ac:dyDescent="0.25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30</v>
      </c>
      <c r="M103" s="12">
        <v>2018</v>
      </c>
    </row>
    <row r="104" spans="1:13" x14ac:dyDescent="0.25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24</v>
      </c>
      <c r="M104" s="12">
        <v>2019</v>
      </c>
    </row>
    <row r="105" spans="1:13" x14ac:dyDescent="0.25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23</v>
      </c>
      <c r="M105" s="12">
        <v>2019</v>
      </c>
    </row>
    <row r="106" spans="1:13" x14ac:dyDescent="0.25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29</v>
      </c>
      <c r="M106" s="12">
        <v>2019</v>
      </c>
    </row>
    <row r="107" spans="1:13" x14ac:dyDescent="0.25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30</v>
      </c>
      <c r="M107" s="12">
        <v>2019</v>
      </c>
    </row>
    <row r="108" spans="1:13" x14ac:dyDescent="0.25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30</v>
      </c>
      <c r="M108" s="12">
        <v>2018</v>
      </c>
    </row>
    <row r="109" spans="1:13" x14ac:dyDescent="0.25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22</v>
      </c>
      <c r="M109" s="12">
        <v>2019</v>
      </c>
    </row>
    <row r="110" spans="1:13" x14ac:dyDescent="0.25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32</v>
      </c>
      <c r="M110" s="12">
        <v>2019</v>
      </c>
    </row>
    <row r="111" spans="1:13" x14ac:dyDescent="0.25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32</v>
      </c>
      <c r="M111" s="12">
        <v>2019</v>
      </c>
    </row>
    <row r="112" spans="1:13" x14ac:dyDescent="0.25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23</v>
      </c>
      <c r="M112" s="12">
        <v>2019</v>
      </c>
    </row>
    <row r="113" spans="1:13" x14ac:dyDescent="0.25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23</v>
      </c>
      <c r="M113" s="12">
        <v>2019</v>
      </c>
    </row>
    <row r="114" spans="1:13" x14ac:dyDescent="0.25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29</v>
      </c>
      <c r="M114" s="12">
        <v>2019</v>
      </c>
    </row>
    <row r="115" spans="1:13" x14ac:dyDescent="0.25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29</v>
      </c>
      <c r="M115" s="12">
        <v>2018</v>
      </c>
    </row>
    <row r="116" spans="1:13" x14ac:dyDescent="0.25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29</v>
      </c>
      <c r="M116" s="12">
        <v>2018</v>
      </c>
    </row>
    <row r="117" spans="1:13" x14ac:dyDescent="0.25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30</v>
      </c>
      <c r="M117" s="12">
        <v>2018</v>
      </c>
    </row>
    <row r="118" spans="1:13" x14ac:dyDescent="0.25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24</v>
      </c>
      <c r="M118" s="12">
        <v>2019</v>
      </c>
    </row>
    <row r="119" spans="1:13" x14ac:dyDescent="0.25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24</v>
      </c>
      <c r="M119" s="12">
        <v>2019</v>
      </c>
    </row>
    <row r="120" spans="1:13" x14ac:dyDescent="0.25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24</v>
      </c>
      <c r="M120" s="12">
        <v>2019</v>
      </c>
    </row>
    <row r="121" spans="1:13" x14ac:dyDescent="0.25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24</v>
      </c>
      <c r="M121" s="12">
        <v>2018</v>
      </c>
    </row>
    <row r="122" spans="1:13" x14ac:dyDescent="0.25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24</v>
      </c>
      <c r="M122" s="12">
        <v>2018</v>
      </c>
    </row>
    <row r="123" spans="1:13" x14ac:dyDescent="0.25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24</v>
      </c>
      <c r="M123" s="12">
        <v>2019</v>
      </c>
    </row>
    <row r="124" spans="1:13" x14ac:dyDescent="0.25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24</v>
      </c>
      <c r="M124" s="12">
        <v>2019</v>
      </c>
    </row>
    <row r="125" spans="1:13" x14ac:dyDescent="0.25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29</v>
      </c>
      <c r="M125" s="12">
        <v>2019</v>
      </c>
    </row>
    <row r="126" spans="1:13" x14ac:dyDescent="0.25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29</v>
      </c>
      <c r="M126" s="12">
        <v>2018</v>
      </c>
    </row>
    <row r="127" spans="1:13" x14ac:dyDescent="0.25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29</v>
      </c>
      <c r="M127" s="12">
        <v>2019</v>
      </c>
    </row>
    <row r="128" spans="1:13" x14ac:dyDescent="0.25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29</v>
      </c>
      <c r="M128" s="12">
        <v>2018</v>
      </c>
    </row>
    <row r="129" spans="1:13" x14ac:dyDescent="0.25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29</v>
      </c>
      <c r="M129" s="12">
        <v>2018</v>
      </c>
    </row>
    <row r="130" spans="1:13" x14ac:dyDescent="0.25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24</v>
      </c>
      <c r="M130" s="12">
        <v>2019</v>
      </c>
    </row>
    <row r="131" spans="1:13" x14ac:dyDescent="0.25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24</v>
      </c>
      <c r="M131" s="12">
        <v>2018</v>
      </c>
    </row>
    <row r="132" spans="1:13" x14ac:dyDescent="0.25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24</v>
      </c>
      <c r="M132" s="12">
        <v>2019</v>
      </c>
    </row>
    <row r="133" spans="1:13" x14ac:dyDescent="0.25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23</v>
      </c>
      <c r="M133" s="12">
        <v>2019</v>
      </c>
    </row>
    <row r="134" spans="1:13" x14ac:dyDescent="0.25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29</v>
      </c>
      <c r="M134" s="12">
        <v>2018</v>
      </c>
    </row>
    <row r="135" spans="1:13" x14ac:dyDescent="0.25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29</v>
      </c>
      <c r="M135" s="12">
        <v>2019</v>
      </c>
    </row>
    <row r="136" spans="1:13" x14ac:dyDescent="0.25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24</v>
      </c>
      <c r="M136" s="12">
        <v>2019</v>
      </c>
    </row>
    <row r="137" spans="1:13" x14ac:dyDescent="0.25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24</v>
      </c>
      <c r="M137" s="12">
        <v>2018</v>
      </c>
    </row>
    <row r="138" spans="1:13" x14ac:dyDescent="0.25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24</v>
      </c>
      <c r="M138" s="12">
        <v>2018</v>
      </c>
    </row>
    <row r="139" spans="1:13" x14ac:dyDescent="0.25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25</v>
      </c>
      <c r="M139" s="12">
        <v>2019</v>
      </c>
    </row>
    <row r="140" spans="1:13" x14ac:dyDescent="0.25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25</v>
      </c>
      <c r="M140" s="12">
        <v>2019</v>
      </c>
    </row>
    <row r="141" spans="1:13" x14ac:dyDescent="0.25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32</v>
      </c>
      <c r="M141" s="12">
        <v>2019</v>
      </c>
    </row>
    <row r="142" spans="1:13" x14ac:dyDescent="0.25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29</v>
      </c>
      <c r="M142" s="12">
        <v>2018</v>
      </c>
    </row>
    <row r="143" spans="1:13" x14ac:dyDescent="0.25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30</v>
      </c>
      <c r="M143" s="12">
        <v>2019</v>
      </c>
    </row>
    <row r="144" spans="1:13" x14ac:dyDescent="0.25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30</v>
      </c>
      <c r="M144" s="12">
        <v>2019</v>
      </c>
    </row>
    <row r="145" spans="1:13" x14ac:dyDescent="0.25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24</v>
      </c>
      <c r="M145" s="12">
        <v>2019</v>
      </c>
    </row>
    <row r="146" spans="1:13" x14ac:dyDescent="0.25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31</v>
      </c>
      <c r="M146" s="12">
        <v>2019</v>
      </c>
    </row>
    <row r="147" spans="1:13" x14ac:dyDescent="0.25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31</v>
      </c>
      <c r="M147" s="12">
        <v>2019</v>
      </c>
    </row>
    <row r="148" spans="1:13" x14ac:dyDescent="0.25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23</v>
      </c>
      <c r="M148" s="12">
        <v>2019</v>
      </c>
    </row>
    <row r="149" spans="1:13" x14ac:dyDescent="0.25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28</v>
      </c>
      <c r="M149" s="12">
        <v>2019</v>
      </c>
    </row>
    <row r="150" spans="1:13" x14ac:dyDescent="0.25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24</v>
      </c>
      <c r="M150" s="12">
        <v>2018</v>
      </c>
    </row>
    <row r="151" spans="1:13" x14ac:dyDescent="0.25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22</v>
      </c>
      <c r="M151" s="12">
        <v>2019</v>
      </c>
    </row>
    <row r="152" spans="1:13" x14ac:dyDescent="0.25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23</v>
      </c>
      <c r="M152" s="12">
        <v>2019</v>
      </c>
    </row>
    <row r="153" spans="1:13" x14ac:dyDescent="0.25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28</v>
      </c>
      <c r="M153" s="12">
        <v>2019</v>
      </c>
    </row>
    <row r="154" spans="1:13" x14ac:dyDescent="0.25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28</v>
      </c>
      <c r="M154" s="12">
        <v>2018</v>
      </c>
    </row>
    <row r="155" spans="1:13" x14ac:dyDescent="0.25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24</v>
      </c>
      <c r="M155" s="12">
        <v>2019</v>
      </c>
    </row>
    <row r="156" spans="1:13" x14ac:dyDescent="0.25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24</v>
      </c>
      <c r="M156" s="12">
        <v>2019</v>
      </c>
    </row>
    <row r="157" spans="1:13" x14ac:dyDescent="0.25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21</v>
      </c>
      <c r="M157" s="12">
        <v>2019</v>
      </c>
    </row>
    <row r="158" spans="1:13" x14ac:dyDescent="0.25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25</v>
      </c>
      <c r="M158" s="12">
        <v>2019</v>
      </c>
    </row>
    <row r="159" spans="1:13" x14ac:dyDescent="0.25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23</v>
      </c>
      <c r="M159" s="12">
        <v>2019</v>
      </c>
    </row>
    <row r="160" spans="1:13" x14ac:dyDescent="0.25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23</v>
      </c>
      <c r="M160" s="12">
        <v>2019</v>
      </c>
    </row>
    <row r="161" spans="1:13" x14ac:dyDescent="0.25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23</v>
      </c>
      <c r="M161" s="12">
        <v>2019</v>
      </c>
    </row>
    <row r="162" spans="1:13" x14ac:dyDescent="0.25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26</v>
      </c>
      <c r="M162" s="12">
        <v>2019</v>
      </c>
    </row>
    <row r="163" spans="1:13" x14ac:dyDescent="0.25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29</v>
      </c>
      <c r="M163" s="12">
        <v>2019</v>
      </c>
    </row>
    <row r="164" spans="1:13" x14ac:dyDescent="0.25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29</v>
      </c>
      <c r="M164" s="12">
        <v>2018</v>
      </c>
    </row>
    <row r="165" spans="1:13" x14ac:dyDescent="0.25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24</v>
      </c>
      <c r="M165" s="12">
        <v>2019</v>
      </c>
    </row>
    <row r="166" spans="1:13" x14ac:dyDescent="0.25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24</v>
      </c>
      <c r="M166" s="12">
        <v>2019</v>
      </c>
    </row>
    <row r="167" spans="1:13" x14ac:dyDescent="0.25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29</v>
      </c>
      <c r="M167" s="12">
        <v>2019</v>
      </c>
    </row>
    <row r="168" spans="1:13" x14ac:dyDescent="0.25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22</v>
      </c>
      <c r="M168" s="12">
        <v>2019</v>
      </c>
    </row>
    <row r="169" spans="1:13" x14ac:dyDescent="0.25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31</v>
      </c>
      <c r="M169" s="12">
        <v>2019</v>
      </c>
    </row>
    <row r="170" spans="1:13" x14ac:dyDescent="0.25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23</v>
      </c>
      <c r="M170" s="12">
        <v>2019</v>
      </c>
    </row>
    <row r="171" spans="1:13" x14ac:dyDescent="0.25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27</v>
      </c>
      <c r="M171" s="12">
        <v>2019</v>
      </c>
    </row>
    <row r="172" spans="1:13" x14ac:dyDescent="0.25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27</v>
      </c>
      <c r="M172" s="12">
        <v>2019</v>
      </c>
    </row>
    <row r="173" spans="1:13" x14ac:dyDescent="0.25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29</v>
      </c>
      <c r="M173" s="12">
        <v>2018</v>
      </c>
    </row>
    <row r="174" spans="1:13" x14ac:dyDescent="0.25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32</v>
      </c>
      <c r="M174" s="12">
        <v>2019</v>
      </c>
    </row>
    <row r="175" spans="1:13" x14ac:dyDescent="0.25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28</v>
      </c>
      <c r="M175" s="12">
        <v>2018</v>
      </c>
    </row>
    <row r="176" spans="1:13" x14ac:dyDescent="0.25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31</v>
      </c>
      <c r="M176" s="12">
        <v>2019</v>
      </c>
    </row>
    <row r="177" spans="1:13" x14ac:dyDescent="0.25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21</v>
      </c>
      <c r="M177" s="12">
        <v>2019</v>
      </c>
    </row>
    <row r="178" spans="1:13" x14ac:dyDescent="0.25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29</v>
      </c>
      <c r="M178" s="12">
        <v>2019</v>
      </c>
    </row>
    <row r="179" spans="1:13" x14ac:dyDescent="0.25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29</v>
      </c>
      <c r="M179" s="12">
        <v>2019</v>
      </c>
    </row>
    <row r="180" spans="1:13" x14ac:dyDescent="0.25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24</v>
      </c>
      <c r="M180" s="12">
        <v>2018</v>
      </c>
    </row>
    <row r="181" spans="1:13" x14ac:dyDescent="0.25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28</v>
      </c>
      <c r="M181" s="12">
        <v>2018</v>
      </c>
    </row>
    <row r="182" spans="1:13" x14ac:dyDescent="0.25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29</v>
      </c>
      <c r="M182" s="12">
        <v>2018</v>
      </c>
    </row>
    <row r="183" spans="1:13" x14ac:dyDescent="0.25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29</v>
      </c>
      <c r="M183" s="12">
        <v>2019</v>
      </c>
    </row>
    <row r="184" spans="1:13" x14ac:dyDescent="0.25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24</v>
      </c>
      <c r="M184" s="12">
        <v>2019</v>
      </c>
    </row>
    <row r="185" spans="1:13" x14ac:dyDescent="0.25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25</v>
      </c>
      <c r="M185" s="12">
        <v>2019</v>
      </c>
    </row>
    <row r="186" spans="1:13" x14ac:dyDescent="0.25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27</v>
      </c>
      <c r="M186" s="12">
        <v>2019</v>
      </c>
    </row>
    <row r="187" spans="1:13" x14ac:dyDescent="0.25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29</v>
      </c>
      <c r="M187" s="12">
        <v>2018</v>
      </c>
    </row>
    <row r="188" spans="1:13" x14ac:dyDescent="0.25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29</v>
      </c>
      <c r="M188" s="12">
        <v>2019</v>
      </c>
    </row>
    <row r="189" spans="1:13" x14ac:dyDescent="0.25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24</v>
      </c>
      <c r="M189" s="12">
        <v>2019</v>
      </c>
    </row>
    <row r="190" spans="1:13" x14ac:dyDescent="0.25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21</v>
      </c>
      <c r="M190" s="12">
        <v>2019</v>
      </c>
    </row>
    <row r="191" spans="1:13" x14ac:dyDescent="0.25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25</v>
      </c>
      <c r="M191" s="12">
        <v>2019</v>
      </c>
    </row>
    <row r="192" spans="1:13" x14ac:dyDescent="0.25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31</v>
      </c>
      <c r="M192" s="12">
        <v>2019</v>
      </c>
    </row>
    <row r="193" spans="1:13" x14ac:dyDescent="0.25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32</v>
      </c>
      <c r="M193" s="12">
        <v>2019</v>
      </c>
    </row>
    <row r="194" spans="1:13" x14ac:dyDescent="0.25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26</v>
      </c>
      <c r="M194" s="12">
        <v>2019</v>
      </c>
    </row>
    <row r="195" spans="1:13" x14ac:dyDescent="0.25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26</v>
      </c>
      <c r="M195" s="12">
        <v>2019</v>
      </c>
    </row>
    <row r="196" spans="1:13" x14ac:dyDescent="0.25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28</v>
      </c>
      <c r="M196" s="12">
        <v>2019</v>
      </c>
    </row>
    <row r="197" spans="1:13" x14ac:dyDescent="0.25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28</v>
      </c>
      <c r="M197" s="12">
        <v>2019</v>
      </c>
    </row>
    <row r="198" spans="1:13" x14ac:dyDescent="0.25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28</v>
      </c>
      <c r="M198" s="12">
        <v>2019</v>
      </c>
    </row>
    <row r="199" spans="1:13" x14ac:dyDescent="0.25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29</v>
      </c>
      <c r="M199" s="12">
        <v>2018</v>
      </c>
    </row>
    <row r="200" spans="1:13" x14ac:dyDescent="0.25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29</v>
      </c>
      <c r="M200" s="12">
        <v>2018</v>
      </c>
    </row>
    <row r="201" spans="1:13" x14ac:dyDescent="0.25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24</v>
      </c>
      <c r="M201" s="12">
        <v>2019</v>
      </c>
    </row>
    <row r="202" spans="1:13" x14ac:dyDescent="0.25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24</v>
      </c>
      <c r="M202" s="12">
        <v>2019</v>
      </c>
    </row>
    <row r="203" spans="1:13" x14ac:dyDescent="0.25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25</v>
      </c>
      <c r="M203" s="12">
        <v>2019</v>
      </c>
    </row>
    <row r="204" spans="1:13" x14ac:dyDescent="0.25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28</v>
      </c>
      <c r="M204" s="12">
        <v>2018</v>
      </c>
    </row>
    <row r="205" spans="1:13" x14ac:dyDescent="0.25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29</v>
      </c>
      <c r="M205" s="12">
        <v>2019</v>
      </c>
    </row>
    <row r="206" spans="1:13" x14ac:dyDescent="0.25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32</v>
      </c>
      <c r="M206" s="12">
        <v>2019</v>
      </c>
    </row>
    <row r="207" spans="1:13" x14ac:dyDescent="0.25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28</v>
      </c>
      <c r="M207" s="12">
        <v>2018</v>
      </c>
    </row>
    <row r="208" spans="1:13" x14ac:dyDescent="0.25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29</v>
      </c>
      <c r="M208" s="12">
        <v>2019</v>
      </c>
    </row>
    <row r="209" spans="1:13" x14ac:dyDescent="0.25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29</v>
      </c>
      <c r="M209" s="12">
        <v>2018</v>
      </c>
    </row>
    <row r="210" spans="1:13" x14ac:dyDescent="0.25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22</v>
      </c>
      <c r="M210" s="12">
        <v>2019</v>
      </c>
    </row>
    <row r="211" spans="1:13" x14ac:dyDescent="0.25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31</v>
      </c>
      <c r="M211" s="12">
        <v>2019</v>
      </c>
    </row>
    <row r="212" spans="1:13" x14ac:dyDescent="0.25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28</v>
      </c>
      <c r="M212" s="12">
        <v>2019</v>
      </c>
    </row>
    <row r="213" spans="1:13" x14ac:dyDescent="0.25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29</v>
      </c>
      <c r="M213" s="12">
        <v>2018</v>
      </c>
    </row>
    <row r="214" spans="1:13" x14ac:dyDescent="0.25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24</v>
      </c>
      <c r="M214" s="12">
        <v>2018</v>
      </c>
    </row>
    <row r="215" spans="1:13" x14ac:dyDescent="0.25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29</v>
      </c>
      <c r="M215" s="12">
        <v>2018</v>
      </c>
    </row>
    <row r="216" spans="1:13" x14ac:dyDescent="0.25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21</v>
      </c>
      <c r="M216" s="12">
        <v>2019</v>
      </c>
    </row>
    <row r="217" spans="1:13" x14ac:dyDescent="0.25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28</v>
      </c>
      <c r="M217" s="12">
        <v>2018</v>
      </c>
    </row>
    <row r="218" spans="1:13" x14ac:dyDescent="0.25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29</v>
      </c>
      <c r="M218" s="12">
        <v>2019</v>
      </c>
    </row>
    <row r="219" spans="1:13" x14ac:dyDescent="0.25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24</v>
      </c>
      <c r="M219" s="12">
        <v>2019</v>
      </c>
    </row>
    <row r="220" spans="1:13" x14ac:dyDescent="0.25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24</v>
      </c>
      <c r="M220" s="12">
        <v>2019</v>
      </c>
    </row>
    <row r="221" spans="1:13" x14ac:dyDescent="0.25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29</v>
      </c>
      <c r="M221" s="12">
        <v>2019</v>
      </c>
    </row>
    <row r="222" spans="1:13" x14ac:dyDescent="0.25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26</v>
      </c>
      <c r="M222" s="12">
        <v>2019</v>
      </c>
    </row>
    <row r="223" spans="1:13" x14ac:dyDescent="0.25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27</v>
      </c>
      <c r="M223" s="12">
        <v>2019</v>
      </c>
    </row>
    <row r="224" spans="1:13" x14ac:dyDescent="0.25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29</v>
      </c>
      <c r="M224" s="12">
        <v>2018</v>
      </c>
    </row>
    <row r="225" spans="1:13" x14ac:dyDescent="0.25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22</v>
      </c>
      <c r="M225" s="12">
        <v>2019</v>
      </c>
    </row>
    <row r="226" spans="1:13" x14ac:dyDescent="0.25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22</v>
      </c>
      <c r="M226" s="12">
        <v>2019</v>
      </c>
    </row>
    <row r="227" spans="1:13" x14ac:dyDescent="0.25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32</v>
      </c>
      <c r="M227" s="12">
        <v>2019</v>
      </c>
    </row>
    <row r="228" spans="1:13" x14ac:dyDescent="0.25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23</v>
      </c>
      <c r="M228" s="12">
        <v>2019</v>
      </c>
    </row>
    <row r="229" spans="1:13" x14ac:dyDescent="0.25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30</v>
      </c>
      <c r="M229" s="12">
        <v>2018</v>
      </c>
    </row>
    <row r="230" spans="1:13" x14ac:dyDescent="0.25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30</v>
      </c>
      <c r="M230" s="12">
        <v>2019</v>
      </c>
    </row>
    <row r="231" spans="1:13" x14ac:dyDescent="0.25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24</v>
      </c>
      <c r="M231" s="12">
        <v>2019</v>
      </c>
    </row>
    <row r="232" spans="1:13" x14ac:dyDescent="0.25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24</v>
      </c>
      <c r="M232" s="12">
        <v>2019</v>
      </c>
    </row>
    <row r="233" spans="1:13" x14ac:dyDescent="0.25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21</v>
      </c>
      <c r="M233" s="12">
        <v>2019</v>
      </c>
    </row>
    <row r="234" spans="1:13" x14ac:dyDescent="0.25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26</v>
      </c>
      <c r="M234" s="12">
        <v>2019</v>
      </c>
    </row>
    <row r="235" spans="1:13" x14ac:dyDescent="0.25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28</v>
      </c>
      <c r="M235" s="12">
        <v>2018</v>
      </c>
    </row>
    <row r="236" spans="1:13" x14ac:dyDescent="0.25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30</v>
      </c>
      <c r="M236" s="12">
        <v>2019</v>
      </c>
    </row>
    <row r="237" spans="1:13" x14ac:dyDescent="0.25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24</v>
      </c>
      <c r="M237" s="12">
        <v>2018</v>
      </c>
    </row>
    <row r="238" spans="1:13" x14ac:dyDescent="0.25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22</v>
      </c>
      <c r="M238" s="12">
        <v>2019</v>
      </c>
    </row>
    <row r="239" spans="1:13" x14ac:dyDescent="0.25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25</v>
      </c>
      <c r="M239" s="12">
        <v>2019</v>
      </c>
    </row>
    <row r="240" spans="1:13" x14ac:dyDescent="0.25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25</v>
      </c>
      <c r="M240" s="12">
        <v>2019</v>
      </c>
    </row>
    <row r="241" spans="1:13" x14ac:dyDescent="0.25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31</v>
      </c>
      <c r="M241" s="12">
        <v>2019</v>
      </c>
    </row>
    <row r="242" spans="1:13" x14ac:dyDescent="0.25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32</v>
      </c>
      <c r="M242" s="12">
        <v>2019</v>
      </c>
    </row>
    <row r="243" spans="1:13" x14ac:dyDescent="0.25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23</v>
      </c>
      <c r="M243" s="12">
        <v>2019</v>
      </c>
    </row>
    <row r="244" spans="1:13" x14ac:dyDescent="0.25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23</v>
      </c>
      <c r="M244" s="12">
        <v>2019</v>
      </c>
    </row>
    <row r="245" spans="1:13" x14ac:dyDescent="0.25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28</v>
      </c>
      <c r="M245" s="12">
        <v>2019</v>
      </c>
    </row>
    <row r="246" spans="1:13" x14ac:dyDescent="0.25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29</v>
      </c>
      <c r="M246" s="12">
        <v>2018</v>
      </c>
    </row>
    <row r="247" spans="1:13" x14ac:dyDescent="0.25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29</v>
      </c>
      <c r="M247" s="12">
        <v>2018</v>
      </c>
    </row>
    <row r="248" spans="1:13" x14ac:dyDescent="0.25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29</v>
      </c>
      <c r="M248" s="12">
        <v>2019</v>
      </c>
    </row>
    <row r="249" spans="1:13" x14ac:dyDescent="0.25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29</v>
      </c>
      <c r="M249" s="12">
        <v>2018</v>
      </c>
    </row>
    <row r="250" spans="1:13" x14ac:dyDescent="0.25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24</v>
      </c>
      <c r="M250" s="12">
        <v>2018</v>
      </c>
    </row>
    <row r="251" spans="1:13" x14ac:dyDescent="0.25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24</v>
      </c>
      <c r="M251" s="12">
        <v>2019</v>
      </c>
    </row>
    <row r="252" spans="1:13" x14ac:dyDescent="0.25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24</v>
      </c>
      <c r="M252" s="12">
        <v>2018</v>
      </c>
    </row>
    <row r="253" spans="1:13" x14ac:dyDescent="0.25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24</v>
      </c>
      <c r="M253" s="12">
        <v>2018</v>
      </c>
    </row>
    <row r="254" spans="1:13" x14ac:dyDescent="0.25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21</v>
      </c>
      <c r="M254" s="12">
        <v>2019</v>
      </c>
    </row>
    <row r="255" spans="1:13" x14ac:dyDescent="0.25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21</v>
      </c>
      <c r="M255" s="12">
        <v>2019</v>
      </c>
    </row>
    <row r="256" spans="1:13" x14ac:dyDescent="0.25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22</v>
      </c>
      <c r="M256" s="12">
        <v>2019</v>
      </c>
    </row>
    <row r="257" spans="1:13" x14ac:dyDescent="0.25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23</v>
      </c>
      <c r="M257" s="12">
        <v>2019</v>
      </c>
    </row>
    <row r="258" spans="1:13" x14ac:dyDescent="0.25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27</v>
      </c>
      <c r="M258" s="12">
        <v>2019</v>
      </c>
    </row>
    <row r="259" spans="1:13" x14ac:dyDescent="0.25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27</v>
      </c>
      <c r="M259" s="12">
        <v>2019</v>
      </c>
    </row>
    <row r="260" spans="1:13" x14ac:dyDescent="0.25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29</v>
      </c>
      <c r="M260" s="12">
        <v>2019</v>
      </c>
    </row>
    <row r="261" spans="1:13" x14ac:dyDescent="0.25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29</v>
      </c>
      <c r="M261" s="12">
        <v>2018</v>
      </c>
    </row>
    <row r="262" spans="1:13" x14ac:dyDescent="0.25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24</v>
      </c>
      <c r="M262" s="12">
        <v>2018</v>
      </c>
    </row>
    <row r="263" spans="1:13" x14ac:dyDescent="0.25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24</v>
      </c>
      <c r="M263" s="12">
        <v>2019</v>
      </c>
    </row>
    <row r="264" spans="1:13" x14ac:dyDescent="0.25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29</v>
      </c>
      <c r="M264" s="12">
        <v>2018</v>
      </c>
    </row>
    <row r="265" spans="1:13" x14ac:dyDescent="0.25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30</v>
      </c>
      <c r="M265" s="12">
        <v>2018</v>
      </c>
    </row>
    <row r="266" spans="1:13" x14ac:dyDescent="0.25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30</v>
      </c>
      <c r="M266" s="12">
        <v>2018</v>
      </c>
    </row>
    <row r="267" spans="1:13" x14ac:dyDescent="0.25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24</v>
      </c>
      <c r="M267" s="12">
        <v>2019</v>
      </c>
    </row>
    <row r="268" spans="1:13" x14ac:dyDescent="0.25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24</v>
      </c>
      <c r="M268" s="12">
        <v>2019</v>
      </c>
    </row>
    <row r="269" spans="1:13" x14ac:dyDescent="0.25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24</v>
      </c>
      <c r="M269" s="12">
        <v>2019</v>
      </c>
    </row>
    <row r="270" spans="1:13" x14ac:dyDescent="0.25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22</v>
      </c>
      <c r="M270" s="12">
        <v>2019</v>
      </c>
    </row>
    <row r="271" spans="1:13" x14ac:dyDescent="0.25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27</v>
      </c>
      <c r="M271" s="12">
        <v>2019</v>
      </c>
    </row>
    <row r="272" spans="1:13" x14ac:dyDescent="0.25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29</v>
      </c>
      <c r="M272" s="12">
        <v>2018</v>
      </c>
    </row>
    <row r="273" spans="1:13" x14ac:dyDescent="0.25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24</v>
      </c>
      <c r="M273" s="12">
        <v>2019</v>
      </c>
    </row>
    <row r="274" spans="1:13" x14ac:dyDescent="0.25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31</v>
      </c>
      <c r="M274" s="12">
        <v>2019</v>
      </c>
    </row>
    <row r="275" spans="1:13" x14ac:dyDescent="0.25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21</v>
      </c>
      <c r="M275" s="12">
        <v>2019</v>
      </c>
    </row>
    <row r="276" spans="1:13" x14ac:dyDescent="0.25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23</v>
      </c>
      <c r="M276" s="12">
        <v>2019</v>
      </c>
    </row>
    <row r="277" spans="1:13" x14ac:dyDescent="0.25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28</v>
      </c>
      <c r="M277" s="12">
        <v>2019</v>
      </c>
    </row>
    <row r="278" spans="1:13" x14ac:dyDescent="0.25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29</v>
      </c>
      <c r="M278" s="12">
        <v>2018</v>
      </c>
    </row>
    <row r="279" spans="1:13" x14ac:dyDescent="0.25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30</v>
      </c>
      <c r="M279" s="12">
        <v>2019</v>
      </c>
    </row>
    <row r="280" spans="1:13" x14ac:dyDescent="0.25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30</v>
      </c>
      <c r="M280" s="12">
        <v>2018</v>
      </c>
    </row>
    <row r="281" spans="1:13" x14ac:dyDescent="0.25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24</v>
      </c>
      <c r="M281" s="12">
        <v>2018</v>
      </c>
    </row>
    <row r="282" spans="1:13" x14ac:dyDescent="0.25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31</v>
      </c>
      <c r="M282" s="12">
        <v>2019</v>
      </c>
    </row>
    <row r="283" spans="1:13" x14ac:dyDescent="0.25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32</v>
      </c>
      <c r="M283" s="12">
        <v>2019</v>
      </c>
    </row>
    <row r="284" spans="1:13" x14ac:dyDescent="0.25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29</v>
      </c>
      <c r="M284" s="12">
        <v>2018</v>
      </c>
    </row>
    <row r="285" spans="1:13" x14ac:dyDescent="0.25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30</v>
      </c>
      <c r="M285" s="12">
        <v>2019</v>
      </c>
    </row>
    <row r="286" spans="1:13" x14ac:dyDescent="0.25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23</v>
      </c>
      <c r="M286" s="12">
        <v>2019</v>
      </c>
    </row>
    <row r="287" spans="1:13" x14ac:dyDescent="0.25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29</v>
      </c>
      <c r="M287" s="12">
        <v>2018</v>
      </c>
    </row>
    <row r="288" spans="1:13" x14ac:dyDescent="0.25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29</v>
      </c>
      <c r="M288" s="12">
        <v>2018</v>
      </c>
    </row>
    <row r="289" spans="1:13" x14ac:dyDescent="0.25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22</v>
      </c>
      <c r="M289" s="12">
        <v>2019</v>
      </c>
    </row>
    <row r="290" spans="1:13" x14ac:dyDescent="0.25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22</v>
      </c>
      <c r="M290" s="12">
        <v>2019</v>
      </c>
    </row>
    <row r="291" spans="1:13" x14ac:dyDescent="0.25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32</v>
      </c>
      <c r="M291" s="12">
        <v>2019</v>
      </c>
    </row>
    <row r="292" spans="1:13" x14ac:dyDescent="0.25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23</v>
      </c>
      <c r="M292" s="12">
        <v>2019</v>
      </c>
    </row>
    <row r="293" spans="1:13" x14ac:dyDescent="0.25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23</v>
      </c>
      <c r="M293" s="12">
        <v>2019</v>
      </c>
    </row>
    <row r="294" spans="1:13" x14ac:dyDescent="0.25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29</v>
      </c>
      <c r="M294" s="12">
        <v>2018</v>
      </c>
    </row>
    <row r="295" spans="1:13" x14ac:dyDescent="0.25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29</v>
      </c>
      <c r="M295" s="12">
        <v>2018</v>
      </c>
    </row>
    <row r="296" spans="1:13" x14ac:dyDescent="0.25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23</v>
      </c>
      <c r="M296" s="12">
        <v>2019</v>
      </c>
    </row>
    <row r="297" spans="1:13" x14ac:dyDescent="0.25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23</v>
      </c>
      <c r="M297" s="12">
        <v>2019</v>
      </c>
    </row>
    <row r="298" spans="1:13" x14ac:dyDescent="0.25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29</v>
      </c>
      <c r="M298" s="12">
        <v>2018</v>
      </c>
    </row>
    <row r="299" spans="1:13" x14ac:dyDescent="0.25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30</v>
      </c>
      <c r="M299" s="12">
        <v>2018</v>
      </c>
    </row>
    <row r="300" spans="1:13" x14ac:dyDescent="0.25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24</v>
      </c>
      <c r="M300" s="12">
        <v>2018</v>
      </c>
    </row>
    <row r="301" spans="1:13" x14ac:dyDescent="0.25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21</v>
      </c>
      <c r="M301" s="12">
        <v>2019</v>
      </c>
    </row>
    <row r="302" spans="1:13" x14ac:dyDescent="0.25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28</v>
      </c>
      <c r="M302" s="12">
        <v>2019</v>
      </c>
    </row>
    <row r="303" spans="1:13" x14ac:dyDescent="0.25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29</v>
      </c>
      <c r="M303" s="12">
        <v>2018</v>
      </c>
    </row>
    <row r="304" spans="1:13" x14ac:dyDescent="0.25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29</v>
      </c>
      <c r="M304" s="12">
        <v>2018</v>
      </c>
    </row>
    <row r="305" spans="1:13" x14ac:dyDescent="0.25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29</v>
      </c>
      <c r="M305" s="12">
        <v>2018</v>
      </c>
    </row>
    <row r="306" spans="1:13" x14ac:dyDescent="0.25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29</v>
      </c>
      <c r="M306" s="12">
        <v>2018</v>
      </c>
    </row>
    <row r="307" spans="1:13" x14ac:dyDescent="0.25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27</v>
      </c>
      <c r="M307" s="12">
        <v>2019</v>
      </c>
    </row>
    <row r="308" spans="1:13" x14ac:dyDescent="0.25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27</v>
      </c>
      <c r="M308" s="12">
        <v>2019</v>
      </c>
    </row>
    <row r="309" spans="1:13" x14ac:dyDescent="0.25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29</v>
      </c>
      <c r="M309" s="12">
        <v>2019</v>
      </c>
    </row>
    <row r="310" spans="1:13" x14ac:dyDescent="0.25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29</v>
      </c>
      <c r="M310" s="12">
        <v>2018</v>
      </c>
    </row>
    <row r="311" spans="1:13" x14ac:dyDescent="0.25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27</v>
      </c>
      <c r="M311" s="12">
        <v>2019</v>
      </c>
    </row>
    <row r="312" spans="1:13" x14ac:dyDescent="0.25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30</v>
      </c>
      <c r="M312" s="12">
        <v>2019</v>
      </c>
    </row>
    <row r="313" spans="1:13" x14ac:dyDescent="0.25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29</v>
      </c>
      <c r="M313" s="12">
        <v>2019</v>
      </c>
    </row>
    <row r="314" spans="1:13" x14ac:dyDescent="0.25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22</v>
      </c>
      <c r="M314" s="12">
        <v>2019</v>
      </c>
    </row>
    <row r="315" spans="1:13" x14ac:dyDescent="0.25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27</v>
      </c>
      <c r="M315" s="12">
        <v>2019</v>
      </c>
    </row>
    <row r="316" spans="1:13" x14ac:dyDescent="0.25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28</v>
      </c>
      <c r="M316" s="12">
        <v>2018</v>
      </c>
    </row>
    <row r="317" spans="1:13" x14ac:dyDescent="0.25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21</v>
      </c>
      <c r="M317" s="12">
        <v>2019</v>
      </c>
    </row>
    <row r="318" spans="1:13" x14ac:dyDescent="0.25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30</v>
      </c>
      <c r="M318" s="12">
        <v>2019</v>
      </c>
    </row>
    <row r="319" spans="1:13" x14ac:dyDescent="0.25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28</v>
      </c>
      <c r="M319" s="12">
        <v>2018</v>
      </c>
    </row>
    <row r="320" spans="1:13" x14ac:dyDescent="0.25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32</v>
      </c>
      <c r="M320" s="12">
        <v>2019</v>
      </c>
    </row>
    <row r="321" spans="1:13" x14ac:dyDescent="0.25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23</v>
      </c>
      <c r="M321" s="12">
        <v>2019</v>
      </c>
    </row>
    <row r="322" spans="1:13" x14ac:dyDescent="0.25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30</v>
      </c>
      <c r="M322" s="12">
        <v>2019</v>
      </c>
    </row>
    <row r="323" spans="1:13" x14ac:dyDescent="0.25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24</v>
      </c>
      <c r="M323" s="12">
        <v>2019</v>
      </c>
    </row>
    <row r="324" spans="1:13" x14ac:dyDescent="0.25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31</v>
      </c>
      <c r="M324" s="12">
        <v>2019</v>
      </c>
    </row>
    <row r="325" spans="1:13" x14ac:dyDescent="0.25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28</v>
      </c>
      <c r="M325" s="12">
        <v>2018</v>
      </c>
    </row>
    <row r="326" spans="1:13" x14ac:dyDescent="0.25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24</v>
      </c>
      <c r="M326" s="12">
        <v>2019</v>
      </c>
    </row>
    <row r="327" spans="1:13" x14ac:dyDescent="0.25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23</v>
      </c>
      <c r="M327" s="12">
        <v>2019</v>
      </c>
    </row>
    <row r="328" spans="1:13" x14ac:dyDescent="0.25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25</v>
      </c>
      <c r="M328" s="12">
        <v>2019</v>
      </c>
    </row>
    <row r="329" spans="1:13" x14ac:dyDescent="0.25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23</v>
      </c>
      <c r="M329" s="12">
        <v>2019</v>
      </c>
    </row>
    <row r="330" spans="1:13" x14ac:dyDescent="0.25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29</v>
      </c>
      <c r="M330" s="12">
        <v>2019</v>
      </c>
    </row>
    <row r="331" spans="1:13" x14ac:dyDescent="0.25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29</v>
      </c>
      <c r="M331" s="12">
        <v>2019</v>
      </c>
    </row>
    <row r="332" spans="1:13" x14ac:dyDescent="0.25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29</v>
      </c>
      <c r="M332" s="12">
        <v>2019</v>
      </c>
    </row>
    <row r="333" spans="1:13" x14ac:dyDescent="0.25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30</v>
      </c>
      <c r="M333" s="12">
        <v>2018</v>
      </c>
    </row>
    <row r="334" spans="1:13" x14ac:dyDescent="0.25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32</v>
      </c>
      <c r="M334" s="12">
        <v>2019</v>
      </c>
    </row>
    <row r="335" spans="1:13" x14ac:dyDescent="0.25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23</v>
      </c>
      <c r="M335" s="12">
        <v>2019</v>
      </c>
    </row>
    <row r="336" spans="1:13" x14ac:dyDescent="0.25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26</v>
      </c>
      <c r="M336" s="12">
        <v>2019</v>
      </c>
    </row>
    <row r="337" spans="1:13" x14ac:dyDescent="0.25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27</v>
      </c>
      <c r="M337" s="12">
        <v>2019</v>
      </c>
    </row>
    <row r="338" spans="1:13" x14ac:dyDescent="0.25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28</v>
      </c>
      <c r="M338" s="12">
        <v>2018</v>
      </c>
    </row>
    <row r="339" spans="1:13" x14ac:dyDescent="0.25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28</v>
      </c>
      <c r="M339" s="12">
        <v>2019</v>
      </c>
    </row>
    <row r="340" spans="1:13" x14ac:dyDescent="0.25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28</v>
      </c>
      <c r="M340" s="12">
        <v>2018</v>
      </c>
    </row>
    <row r="341" spans="1:13" x14ac:dyDescent="0.25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30</v>
      </c>
      <c r="M341" s="12">
        <v>2018</v>
      </c>
    </row>
    <row r="342" spans="1:13" x14ac:dyDescent="0.25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30</v>
      </c>
      <c r="M342" s="12">
        <v>2018</v>
      </c>
    </row>
    <row r="343" spans="1:13" x14ac:dyDescent="0.25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24</v>
      </c>
      <c r="M343" s="12">
        <v>2018</v>
      </c>
    </row>
    <row r="344" spans="1:13" x14ac:dyDescent="0.25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26</v>
      </c>
      <c r="M344" s="12">
        <v>2019</v>
      </c>
    </row>
    <row r="345" spans="1:13" x14ac:dyDescent="0.25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27</v>
      </c>
      <c r="M345" s="12">
        <v>2019</v>
      </c>
    </row>
    <row r="346" spans="1:13" x14ac:dyDescent="0.25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28</v>
      </c>
      <c r="M346" s="12">
        <v>2019</v>
      </c>
    </row>
    <row r="347" spans="1:13" x14ac:dyDescent="0.25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29</v>
      </c>
      <c r="M347" s="12">
        <v>2019</v>
      </c>
    </row>
    <row r="348" spans="1:13" x14ac:dyDescent="0.25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24</v>
      </c>
      <c r="M348" s="12">
        <v>2018</v>
      </c>
    </row>
    <row r="349" spans="1:13" x14ac:dyDescent="0.25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24</v>
      </c>
      <c r="M349" s="12">
        <v>2019</v>
      </c>
    </row>
    <row r="350" spans="1:13" x14ac:dyDescent="0.25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24</v>
      </c>
      <c r="M350" s="12">
        <v>2018</v>
      </c>
    </row>
    <row r="351" spans="1:13" x14ac:dyDescent="0.25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21</v>
      </c>
      <c r="M351" s="12">
        <v>2019</v>
      </c>
    </row>
    <row r="352" spans="1:13" x14ac:dyDescent="0.25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22</v>
      </c>
      <c r="M352" s="12">
        <v>2019</v>
      </c>
    </row>
    <row r="353" spans="1:13" x14ac:dyDescent="0.25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22</v>
      </c>
      <c r="M353" s="12">
        <v>2019</v>
      </c>
    </row>
    <row r="354" spans="1:13" x14ac:dyDescent="0.25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32</v>
      </c>
      <c r="M354" s="12">
        <v>2019</v>
      </c>
    </row>
    <row r="355" spans="1:13" x14ac:dyDescent="0.25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28</v>
      </c>
      <c r="M355" s="12">
        <v>2019</v>
      </c>
    </row>
    <row r="356" spans="1:13" x14ac:dyDescent="0.25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28</v>
      </c>
      <c r="M356" s="12">
        <v>2018</v>
      </c>
    </row>
    <row r="357" spans="1:13" x14ac:dyDescent="0.25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30</v>
      </c>
      <c r="M357" s="12">
        <v>2019</v>
      </c>
    </row>
    <row r="358" spans="1:13" x14ac:dyDescent="0.25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24</v>
      </c>
      <c r="M358" s="12">
        <v>2019</v>
      </c>
    </row>
    <row r="359" spans="1:13" x14ac:dyDescent="0.25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22</v>
      </c>
      <c r="M359" s="12">
        <v>2019</v>
      </c>
    </row>
    <row r="360" spans="1:13" x14ac:dyDescent="0.25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23</v>
      </c>
      <c r="M360" s="12">
        <v>2019</v>
      </c>
    </row>
    <row r="361" spans="1:13" x14ac:dyDescent="0.25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32</v>
      </c>
      <c r="M361" s="12">
        <v>2019</v>
      </c>
    </row>
    <row r="362" spans="1:13" x14ac:dyDescent="0.25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23</v>
      </c>
      <c r="M362" s="12">
        <v>2019</v>
      </c>
    </row>
    <row r="363" spans="1:13" x14ac:dyDescent="0.25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27</v>
      </c>
      <c r="M363" s="12">
        <v>2019</v>
      </c>
    </row>
    <row r="364" spans="1:13" x14ac:dyDescent="0.25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30</v>
      </c>
      <c r="M364" s="12">
        <v>2019</v>
      </c>
    </row>
    <row r="365" spans="1:13" x14ac:dyDescent="0.25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24</v>
      </c>
      <c r="M365" s="12">
        <v>2019</v>
      </c>
    </row>
    <row r="366" spans="1:13" x14ac:dyDescent="0.25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25</v>
      </c>
      <c r="M366" s="12">
        <v>2019</v>
      </c>
    </row>
    <row r="367" spans="1:13" x14ac:dyDescent="0.25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23</v>
      </c>
      <c r="M367" s="12">
        <v>2019</v>
      </c>
    </row>
    <row r="368" spans="1:13" x14ac:dyDescent="0.25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26</v>
      </c>
      <c r="M368" s="12">
        <v>2019</v>
      </c>
    </row>
    <row r="369" spans="1:13" x14ac:dyDescent="0.25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27</v>
      </c>
      <c r="M369" s="12">
        <v>2019</v>
      </c>
    </row>
    <row r="370" spans="1:13" x14ac:dyDescent="0.25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28</v>
      </c>
      <c r="M370" s="12">
        <v>2018</v>
      </c>
    </row>
    <row r="371" spans="1:13" x14ac:dyDescent="0.25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24</v>
      </c>
      <c r="M371" s="12">
        <v>2019</v>
      </c>
    </row>
    <row r="372" spans="1:13" x14ac:dyDescent="0.25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25</v>
      </c>
      <c r="M372" s="12">
        <v>2019</v>
      </c>
    </row>
    <row r="373" spans="1:13" x14ac:dyDescent="0.25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31</v>
      </c>
      <c r="M373" s="12">
        <v>2019</v>
      </c>
    </row>
    <row r="374" spans="1:13" x14ac:dyDescent="0.25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32</v>
      </c>
      <c r="M374" s="12">
        <v>2019</v>
      </c>
    </row>
    <row r="375" spans="1:13" x14ac:dyDescent="0.25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23</v>
      </c>
      <c r="M375" s="12">
        <v>2019</v>
      </c>
    </row>
    <row r="376" spans="1:13" x14ac:dyDescent="0.25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23</v>
      </c>
      <c r="M376" s="12">
        <v>2019</v>
      </c>
    </row>
    <row r="377" spans="1:13" x14ac:dyDescent="0.25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27</v>
      </c>
      <c r="M377" s="12">
        <v>2019</v>
      </c>
    </row>
    <row r="378" spans="1:13" x14ac:dyDescent="0.25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27</v>
      </c>
      <c r="M378" s="12">
        <v>2019</v>
      </c>
    </row>
    <row r="379" spans="1:13" x14ac:dyDescent="0.25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28</v>
      </c>
      <c r="M379" s="12">
        <v>2018</v>
      </c>
    </row>
    <row r="380" spans="1:13" x14ac:dyDescent="0.25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28</v>
      </c>
      <c r="M380" s="12">
        <v>2019</v>
      </c>
    </row>
    <row r="381" spans="1:13" x14ac:dyDescent="0.25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28</v>
      </c>
      <c r="M381" s="12">
        <v>2019</v>
      </c>
    </row>
    <row r="382" spans="1:13" x14ac:dyDescent="0.25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30</v>
      </c>
      <c r="M382" s="12">
        <v>2018</v>
      </c>
    </row>
    <row r="383" spans="1:13" x14ac:dyDescent="0.25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24</v>
      </c>
      <c r="M383" s="12">
        <v>2018</v>
      </c>
    </row>
    <row r="384" spans="1:13" x14ac:dyDescent="0.25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24</v>
      </c>
      <c r="M384" s="12">
        <v>2019</v>
      </c>
    </row>
    <row r="385" spans="1:13" x14ac:dyDescent="0.25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25</v>
      </c>
      <c r="M385" s="12">
        <v>2019</v>
      </c>
    </row>
    <row r="386" spans="1:13" x14ac:dyDescent="0.25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23</v>
      </c>
      <c r="M386" s="12">
        <v>2019</v>
      </c>
    </row>
    <row r="387" spans="1:13" x14ac:dyDescent="0.25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23</v>
      </c>
      <c r="M387" s="12">
        <v>2019</v>
      </c>
    </row>
    <row r="388" spans="1:13" x14ac:dyDescent="0.25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30</v>
      </c>
      <c r="M388" s="12">
        <v>2018</v>
      </c>
    </row>
    <row r="389" spans="1:13" x14ac:dyDescent="0.25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24</v>
      </c>
      <c r="M389" s="12">
        <v>2019</v>
      </c>
    </row>
    <row r="390" spans="1:13" x14ac:dyDescent="0.25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31</v>
      </c>
      <c r="M390" s="12">
        <v>2019</v>
      </c>
    </row>
    <row r="391" spans="1:13" x14ac:dyDescent="0.25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23</v>
      </c>
      <c r="M391" s="12">
        <v>2019</v>
      </c>
    </row>
    <row r="392" spans="1:13" x14ac:dyDescent="0.25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27</v>
      </c>
      <c r="M392" s="12">
        <v>2019</v>
      </c>
    </row>
    <row r="393" spans="1:13" x14ac:dyDescent="0.25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27</v>
      </c>
      <c r="M393" s="12">
        <v>2019</v>
      </c>
    </row>
    <row r="394" spans="1:13" x14ac:dyDescent="0.25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28</v>
      </c>
      <c r="M394" s="12">
        <v>2019</v>
      </c>
    </row>
    <row r="395" spans="1:13" x14ac:dyDescent="0.25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24</v>
      </c>
      <c r="M395" s="12">
        <v>2018</v>
      </c>
    </row>
    <row r="396" spans="1:13" x14ac:dyDescent="0.25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23</v>
      </c>
      <c r="M396" s="12">
        <v>2019</v>
      </c>
    </row>
    <row r="397" spans="1:13" x14ac:dyDescent="0.25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23</v>
      </c>
      <c r="M397" s="12">
        <v>2019</v>
      </c>
    </row>
    <row r="398" spans="1:13" x14ac:dyDescent="0.25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23</v>
      </c>
      <c r="M398" s="12">
        <v>2019</v>
      </c>
    </row>
    <row r="399" spans="1:13" x14ac:dyDescent="0.25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23</v>
      </c>
      <c r="M399" s="12">
        <v>2019</v>
      </c>
    </row>
    <row r="400" spans="1:13" x14ac:dyDescent="0.25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30</v>
      </c>
      <c r="M400" s="12">
        <v>2019</v>
      </c>
    </row>
    <row r="401" spans="1:13" x14ac:dyDescent="0.25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24</v>
      </c>
      <c r="M401" s="12">
        <v>2019</v>
      </c>
    </row>
    <row r="402" spans="1:13" x14ac:dyDescent="0.25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24</v>
      </c>
      <c r="M402" s="12">
        <v>2018</v>
      </c>
    </row>
    <row r="403" spans="1:13" x14ac:dyDescent="0.25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24</v>
      </c>
      <c r="M403" s="12">
        <v>2019</v>
      </c>
    </row>
    <row r="404" spans="1:13" x14ac:dyDescent="0.25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26</v>
      </c>
      <c r="M404" s="12">
        <v>2019</v>
      </c>
    </row>
    <row r="405" spans="1:13" x14ac:dyDescent="0.25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23</v>
      </c>
      <c r="M405" s="12">
        <v>2019</v>
      </c>
    </row>
    <row r="406" spans="1:13" x14ac:dyDescent="0.25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29</v>
      </c>
      <c r="M406" s="12">
        <v>2018</v>
      </c>
    </row>
    <row r="407" spans="1:13" x14ac:dyDescent="0.25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31</v>
      </c>
      <c r="M407" s="12">
        <v>2019</v>
      </c>
    </row>
    <row r="408" spans="1:13" x14ac:dyDescent="0.25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32</v>
      </c>
      <c r="M408" s="12">
        <v>2019</v>
      </c>
    </row>
    <row r="409" spans="1:13" x14ac:dyDescent="0.25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28</v>
      </c>
      <c r="M409" s="12">
        <v>2018</v>
      </c>
    </row>
    <row r="410" spans="1:13" x14ac:dyDescent="0.25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30</v>
      </c>
      <c r="M410" s="12">
        <v>2019</v>
      </c>
    </row>
    <row r="411" spans="1:13" x14ac:dyDescent="0.25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30</v>
      </c>
      <c r="M411" s="12">
        <v>2018</v>
      </c>
    </row>
    <row r="412" spans="1:13" x14ac:dyDescent="0.25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24</v>
      </c>
      <c r="M412" s="12">
        <v>2018</v>
      </c>
    </row>
    <row r="413" spans="1:13" x14ac:dyDescent="0.25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24</v>
      </c>
      <c r="M413" s="12">
        <v>2019</v>
      </c>
    </row>
    <row r="414" spans="1:13" x14ac:dyDescent="0.25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24</v>
      </c>
      <c r="M414" s="12">
        <v>2018</v>
      </c>
    </row>
    <row r="415" spans="1:13" x14ac:dyDescent="0.25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21</v>
      </c>
      <c r="M415" s="12">
        <v>2019</v>
      </c>
    </row>
    <row r="416" spans="1:13" x14ac:dyDescent="0.25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21</v>
      </c>
      <c r="M416" s="12">
        <v>2019</v>
      </c>
    </row>
    <row r="417" spans="1:13" x14ac:dyDescent="0.25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31</v>
      </c>
      <c r="M417" s="12">
        <v>2019</v>
      </c>
    </row>
    <row r="418" spans="1:13" x14ac:dyDescent="0.25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23</v>
      </c>
      <c r="M418" s="12">
        <v>2019</v>
      </c>
    </row>
    <row r="419" spans="1:13" x14ac:dyDescent="0.25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29</v>
      </c>
      <c r="M419" s="12">
        <v>2019</v>
      </c>
    </row>
    <row r="420" spans="1:13" x14ac:dyDescent="0.25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29</v>
      </c>
      <c r="M420" s="12">
        <v>2018</v>
      </c>
    </row>
    <row r="421" spans="1:13" x14ac:dyDescent="0.25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30</v>
      </c>
      <c r="M421" s="12">
        <v>2019</v>
      </c>
    </row>
    <row r="422" spans="1:13" x14ac:dyDescent="0.25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30</v>
      </c>
      <c r="M422" s="12">
        <v>2018</v>
      </c>
    </row>
    <row r="423" spans="1:13" x14ac:dyDescent="0.25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24</v>
      </c>
      <c r="M423" s="12">
        <v>2019</v>
      </c>
    </row>
    <row r="424" spans="1:13" x14ac:dyDescent="0.25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32</v>
      </c>
      <c r="M424" s="12">
        <v>2019</v>
      </c>
    </row>
    <row r="425" spans="1:13" x14ac:dyDescent="0.25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26</v>
      </c>
      <c r="M425" s="12">
        <v>2019</v>
      </c>
    </row>
    <row r="426" spans="1:13" x14ac:dyDescent="0.25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26</v>
      </c>
      <c r="M426" s="12">
        <v>2019</v>
      </c>
    </row>
    <row r="427" spans="1:13" x14ac:dyDescent="0.25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28</v>
      </c>
      <c r="M427" s="12">
        <v>2019</v>
      </c>
    </row>
    <row r="428" spans="1:13" x14ac:dyDescent="0.25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28</v>
      </c>
      <c r="M428" s="12">
        <v>2019</v>
      </c>
    </row>
    <row r="429" spans="1:13" x14ac:dyDescent="0.25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29</v>
      </c>
      <c r="M429" s="12">
        <v>2019</v>
      </c>
    </row>
    <row r="430" spans="1:13" x14ac:dyDescent="0.25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21</v>
      </c>
      <c r="M430" s="12">
        <v>2019</v>
      </c>
    </row>
    <row r="431" spans="1:13" x14ac:dyDescent="0.25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22</v>
      </c>
      <c r="M431" s="12">
        <v>2019</v>
      </c>
    </row>
    <row r="432" spans="1:13" x14ac:dyDescent="0.25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31</v>
      </c>
      <c r="M432" s="12">
        <v>2019</v>
      </c>
    </row>
    <row r="433" spans="1:13" x14ac:dyDescent="0.25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32</v>
      </c>
      <c r="M433" s="12">
        <v>2019</v>
      </c>
    </row>
    <row r="434" spans="1:13" x14ac:dyDescent="0.25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28</v>
      </c>
      <c r="M434" s="12">
        <v>2019</v>
      </c>
    </row>
    <row r="435" spans="1:13" x14ac:dyDescent="0.25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28</v>
      </c>
      <c r="M435" s="12">
        <v>2018</v>
      </c>
    </row>
    <row r="436" spans="1:13" x14ac:dyDescent="0.25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29</v>
      </c>
      <c r="M436" s="12">
        <v>2019</v>
      </c>
    </row>
    <row r="437" spans="1:13" x14ac:dyDescent="0.25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30</v>
      </c>
      <c r="M437" s="12">
        <v>2019</v>
      </c>
    </row>
    <row r="438" spans="1:13" x14ac:dyDescent="0.25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28</v>
      </c>
      <c r="M438" s="12">
        <v>2019</v>
      </c>
    </row>
    <row r="439" spans="1:13" x14ac:dyDescent="0.25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29</v>
      </c>
      <c r="M439" s="12">
        <v>2019</v>
      </c>
    </row>
    <row r="440" spans="1:13" x14ac:dyDescent="0.25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30</v>
      </c>
      <c r="M440" s="12">
        <v>2018</v>
      </c>
    </row>
    <row r="441" spans="1:13" x14ac:dyDescent="0.25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30</v>
      </c>
      <c r="M441" s="12">
        <v>2019</v>
      </c>
    </row>
    <row r="442" spans="1:13" x14ac:dyDescent="0.25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32</v>
      </c>
      <c r="M442" s="12">
        <v>2019</v>
      </c>
    </row>
    <row r="443" spans="1:13" x14ac:dyDescent="0.25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26</v>
      </c>
      <c r="M443" s="12">
        <v>2019</v>
      </c>
    </row>
    <row r="444" spans="1:13" x14ac:dyDescent="0.25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28</v>
      </c>
      <c r="M444" s="12">
        <v>2019</v>
      </c>
    </row>
    <row r="445" spans="1:13" x14ac:dyDescent="0.25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24</v>
      </c>
      <c r="M445" s="12">
        <v>2019</v>
      </c>
    </row>
    <row r="446" spans="1:13" x14ac:dyDescent="0.25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25</v>
      </c>
      <c r="M446" s="12">
        <v>2019</v>
      </c>
    </row>
    <row r="447" spans="1:13" x14ac:dyDescent="0.25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23</v>
      </c>
      <c r="M447" s="12">
        <v>2019</v>
      </c>
    </row>
    <row r="448" spans="1:13" x14ac:dyDescent="0.25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29</v>
      </c>
      <c r="M448" s="12">
        <v>2019</v>
      </c>
    </row>
    <row r="449" spans="1:13" x14ac:dyDescent="0.25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25</v>
      </c>
      <c r="M449" s="12">
        <v>2019</v>
      </c>
    </row>
    <row r="450" spans="1:13" x14ac:dyDescent="0.25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31</v>
      </c>
      <c r="M450" s="12">
        <v>2019</v>
      </c>
    </row>
    <row r="451" spans="1:13" x14ac:dyDescent="0.25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29</v>
      </c>
      <c r="M451" s="12">
        <v>2019</v>
      </c>
    </row>
    <row r="452" spans="1:13" x14ac:dyDescent="0.25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30</v>
      </c>
      <c r="M452" s="12">
        <v>2018</v>
      </c>
    </row>
    <row r="453" spans="1:13" x14ac:dyDescent="0.25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24</v>
      </c>
      <c r="M453" s="12">
        <v>2019</v>
      </c>
    </row>
    <row r="454" spans="1:13" x14ac:dyDescent="0.25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23</v>
      </c>
      <c r="M454" s="12">
        <v>2019</v>
      </c>
    </row>
    <row r="455" spans="1:13" x14ac:dyDescent="0.25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26</v>
      </c>
      <c r="M455" s="12">
        <v>2019</v>
      </c>
    </row>
    <row r="456" spans="1:13" x14ac:dyDescent="0.25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24</v>
      </c>
      <c r="M456" s="12">
        <v>2018</v>
      </c>
    </row>
    <row r="457" spans="1:13" x14ac:dyDescent="0.25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29</v>
      </c>
      <c r="M457" s="12">
        <v>2018</v>
      </c>
    </row>
    <row r="458" spans="1:13" x14ac:dyDescent="0.25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28</v>
      </c>
      <c r="M458" s="12">
        <v>2019</v>
      </c>
    </row>
    <row r="459" spans="1:13" x14ac:dyDescent="0.25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29</v>
      </c>
      <c r="M459" s="12">
        <v>2018</v>
      </c>
    </row>
    <row r="460" spans="1:13" x14ac:dyDescent="0.25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31</v>
      </c>
      <c r="M460" s="12">
        <v>2019</v>
      </c>
    </row>
    <row r="461" spans="1:13" x14ac:dyDescent="0.25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24</v>
      </c>
      <c r="M461" s="12">
        <v>2018</v>
      </c>
    </row>
    <row r="462" spans="1:13" x14ac:dyDescent="0.25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32</v>
      </c>
      <c r="M462" s="12">
        <v>2019</v>
      </c>
    </row>
    <row r="463" spans="1:13" x14ac:dyDescent="0.25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30</v>
      </c>
      <c r="M463" s="12">
        <v>2018</v>
      </c>
    </row>
    <row r="464" spans="1:13" x14ac:dyDescent="0.25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24</v>
      </c>
      <c r="M464" s="12">
        <v>2019</v>
      </c>
    </row>
    <row r="465" spans="1:13" x14ac:dyDescent="0.25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25</v>
      </c>
      <c r="M465" s="12">
        <v>2019</v>
      </c>
    </row>
    <row r="466" spans="1:13" x14ac:dyDescent="0.25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32</v>
      </c>
      <c r="M466" s="12">
        <v>2019</v>
      </c>
    </row>
    <row r="467" spans="1:13" x14ac:dyDescent="0.25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29</v>
      </c>
      <c r="M467" s="12">
        <v>2018</v>
      </c>
    </row>
    <row r="468" spans="1:13" x14ac:dyDescent="0.25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29</v>
      </c>
      <c r="M468" s="12">
        <v>2019</v>
      </c>
    </row>
    <row r="469" spans="1:13" x14ac:dyDescent="0.25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21</v>
      </c>
      <c r="M469" s="12">
        <v>2019</v>
      </c>
    </row>
    <row r="470" spans="1:13" x14ac:dyDescent="0.25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31</v>
      </c>
      <c r="M470" s="12">
        <v>2019</v>
      </c>
    </row>
    <row r="471" spans="1:13" x14ac:dyDescent="0.25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32</v>
      </c>
      <c r="M471" s="12">
        <v>2019</v>
      </c>
    </row>
    <row r="472" spans="1:13" x14ac:dyDescent="0.25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26</v>
      </c>
      <c r="M472" s="12">
        <v>2019</v>
      </c>
    </row>
    <row r="473" spans="1:13" x14ac:dyDescent="0.25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28</v>
      </c>
      <c r="M473" s="12">
        <v>2019</v>
      </c>
    </row>
    <row r="474" spans="1:13" x14ac:dyDescent="0.25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29</v>
      </c>
      <c r="M474" s="12">
        <v>2018</v>
      </c>
    </row>
    <row r="475" spans="1:13" x14ac:dyDescent="0.25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29</v>
      </c>
      <c r="M475" s="12">
        <v>2019</v>
      </c>
    </row>
    <row r="476" spans="1:13" x14ac:dyDescent="0.25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30</v>
      </c>
      <c r="M476" s="12">
        <v>2019</v>
      </c>
    </row>
    <row r="477" spans="1:13" x14ac:dyDescent="0.25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24</v>
      </c>
      <c r="M477" s="12">
        <v>2018</v>
      </c>
    </row>
    <row r="478" spans="1:13" x14ac:dyDescent="0.25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24</v>
      </c>
      <c r="M478" s="12">
        <v>2019</v>
      </c>
    </row>
    <row r="479" spans="1:13" x14ac:dyDescent="0.25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32</v>
      </c>
      <c r="M479" s="12">
        <v>2019</v>
      </c>
    </row>
    <row r="480" spans="1:13" x14ac:dyDescent="0.25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26</v>
      </c>
      <c r="M480" s="12">
        <v>2019</v>
      </c>
    </row>
    <row r="481" spans="1:13" x14ac:dyDescent="0.25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27</v>
      </c>
      <c r="M481" s="12">
        <v>2019</v>
      </c>
    </row>
    <row r="482" spans="1:13" x14ac:dyDescent="0.25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28</v>
      </c>
      <c r="M482" s="12">
        <v>2019</v>
      </c>
    </row>
    <row r="483" spans="1:13" x14ac:dyDescent="0.25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29</v>
      </c>
      <c r="M483" s="12">
        <v>2018</v>
      </c>
    </row>
    <row r="484" spans="1:13" x14ac:dyDescent="0.25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29</v>
      </c>
      <c r="M484" s="12">
        <v>2018</v>
      </c>
    </row>
    <row r="485" spans="1:13" x14ac:dyDescent="0.25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30</v>
      </c>
      <c r="M485" s="12">
        <v>2019</v>
      </c>
    </row>
    <row r="486" spans="1:13" x14ac:dyDescent="0.25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24</v>
      </c>
      <c r="M486" s="12">
        <v>2018</v>
      </c>
    </row>
    <row r="487" spans="1:13" x14ac:dyDescent="0.25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21</v>
      </c>
      <c r="M487" s="12">
        <v>2019</v>
      </c>
    </row>
    <row r="488" spans="1:13" x14ac:dyDescent="0.25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22</v>
      </c>
      <c r="M488" s="12">
        <v>2019</v>
      </c>
    </row>
    <row r="489" spans="1:13" x14ac:dyDescent="0.25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25</v>
      </c>
      <c r="M489" s="12">
        <v>2019</v>
      </c>
    </row>
    <row r="490" spans="1:13" x14ac:dyDescent="0.25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31</v>
      </c>
      <c r="M490" s="12">
        <v>2019</v>
      </c>
    </row>
    <row r="491" spans="1:13" x14ac:dyDescent="0.25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32</v>
      </c>
      <c r="M491" s="12">
        <v>2019</v>
      </c>
    </row>
    <row r="492" spans="1:13" x14ac:dyDescent="0.25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27</v>
      </c>
      <c r="M492" s="12">
        <v>2019</v>
      </c>
    </row>
    <row r="493" spans="1:13" x14ac:dyDescent="0.25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28</v>
      </c>
      <c r="M493" s="12">
        <v>2019</v>
      </c>
    </row>
    <row r="494" spans="1:13" x14ac:dyDescent="0.25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24</v>
      </c>
      <c r="M494" s="12">
        <v>2019</v>
      </c>
    </row>
    <row r="495" spans="1:13" x14ac:dyDescent="0.25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24</v>
      </c>
      <c r="M495" s="12">
        <v>2019</v>
      </c>
    </row>
    <row r="496" spans="1:13" x14ac:dyDescent="0.25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29</v>
      </c>
      <c r="M496" s="12">
        <v>2018</v>
      </c>
    </row>
    <row r="497" spans="1:13" x14ac:dyDescent="0.25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31</v>
      </c>
      <c r="M497" s="12">
        <v>2019</v>
      </c>
    </row>
    <row r="498" spans="1:13" x14ac:dyDescent="0.25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29</v>
      </c>
      <c r="M498" s="12">
        <v>2018</v>
      </c>
    </row>
    <row r="499" spans="1:13" x14ac:dyDescent="0.25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21</v>
      </c>
      <c r="M499" s="12">
        <v>2019</v>
      </c>
    </row>
    <row r="500" spans="1:13" x14ac:dyDescent="0.25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29</v>
      </c>
      <c r="M500" s="12">
        <v>2019</v>
      </c>
    </row>
    <row r="501" spans="1:13" x14ac:dyDescent="0.25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25</v>
      </c>
      <c r="M501" s="12">
        <v>2019</v>
      </c>
    </row>
    <row r="502" spans="1:13" x14ac:dyDescent="0.25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28</v>
      </c>
      <c r="M502" s="12">
        <v>2018</v>
      </c>
    </row>
    <row r="503" spans="1:13" x14ac:dyDescent="0.25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26</v>
      </c>
      <c r="M503" s="12">
        <v>2019</v>
      </c>
    </row>
    <row r="504" spans="1:13" x14ac:dyDescent="0.25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29</v>
      </c>
      <c r="M504" s="12">
        <v>2019</v>
      </c>
    </row>
    <row r="505" spans="1:13" x14ac:dyDescent="0.25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22</v>
      </c>
      <c r="M505" s="12">
        <v>2019</v>
      </c>
    </row>
    <row r="506" spans="1:13" x14ac:dyDescent="0.25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25</v>
      </c>
      <c r="M506" s="12">
        <v>2019</v>
      </c>
    </row>
    <row r="507" spans="1:13" x14ac:dyDescent="0.25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26</v>
      </c>
      <c r="M507" s="12">
        <v>2019</v>
      </c>
    </row>
    <row r="508" spans="1:13" x14ac:dyDescent="0.25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29</v>
      </c>
      <c r="M508" s="12">
        <v>2019</v>
      </c>
    </row>
    <row r="509" spans="1:13" x14ac:dyDescent="0.25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30</v>
      </c>
      <c r="M509" s="12">
        <v>2018</v>
      </c>
    </row>
    <row r="510" spans="1:13" x14ac:dyDescent="0.25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30</v>
      </c>
      <c r="M510" s="12">
        <v>2018</v>
      </c>
    </row>
    <row r="511" spans="1:13" x14ac:dyDescent="0.25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21</v>
      </c>
      <c r="M511" s="12">
        <v>2019</v>
      </c>
    </row>
    <row r="512" spans="1:13" x14ac:dyDescent="0.25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29</v>
      </c>
      <c r="M512" s="12">
        <v>2018</v>
      </c>
    </row>
    <row r="513" spans="1:13" x14ac:dyDescent="0.25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24</v>
      </c>
      <c r="M513" s="12">
        <v>2019</v>
      </c>
    </row>
    <row r="514" spans="1:13" x14ac:dyDescent="0.25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21</v>
      </c>
      <c r="M514" s="12">
        <v>2019</v>
      </c>
    </row>
    <row r="515" spans="1:13" x14ac:dyDescent="0.25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25</v>
      </c>
      <c r="M515" s="12">
        <v>2019</v>
      </c>
    </row>
    <row r="516" spans="1:13" x14ac:dyDescent="0.25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26</v>
      </c>
      <c r="M516" s="12">
        <v>2019</v>
      </c>
    </row>
    <row r="517" spans="1:13" x14ac:dyDescent="0.25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26</v>
      </c>
      <c r="M517" s="12">
        <v>2019</v>
      </c>
    </row>
    <row r="518" spans="1:13" x14ac:dyDescent="0.25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26</v>
      </c>
      <c r="M518" s="12">
        <v>2019</v>
      </c>
    </row>
    <row r="519" spans="1:13" x14ac:dyDescent="0.25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27</v>
      </c>
      <c r="M519" s="12">
        <v>2019</v>
      </c>
    </row>
    <row r="520" spans="1:13" x14ac:dyDescent="0.25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27</v>
      </c>
      <c r="M520" s="12">
        <v>2019</v>
      </c>
    </row>
    <row r="521" spans="1:13" x14ac:dyDescent="0.25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29</v>
      </c>
      <c r="M521" s="12">
        <v>2019</v>
      </c>
    </row>
    <row r="522" spans="1:13" x14ac:dyDescent="0.25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29</v>
      </c>
      <c r="M522" s="12">
        <v>2018</v>
      </c>
    </row>
    <row r="523" spans="1:13" x14ac:dyDescent="0.25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30</v>
      </c>
      <c r="M523" s="12">
        <v>2019</v>
      </c>
    </row>
    <row r="524" spans="1:13" x14ac:dyDescent="0.25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28</v>
      </c>
      <c r="M524" s="12">
        <v>2018</v>
      </c>
    </row>
    <row r="525" spans="1:13" x14ac:dyDescent="0.25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28</v>
      </c>
      <c r="M525" s="12">
        <v>2018</v>
      </c>
    </row>
    <row r="526" spans="1:13" x14ac:dyDescent="0.25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29</v>
      </c>
      <c r="M526" s="12">
        <v>2018</v>
      </c>
    </row>
    <row r="527" spans="1:13" x14ac:dyDescent="0.25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30</v>
      </c>
      <c r="M527" s="12">
        <v>2019</v>
      </c>
    </row>
    <row r="528" spans="1:13" x14ac:dyDescent="0.25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21</v>
      </c>
      <c r="M528" s="12">
        <v>2019</v>
      </c>
    </row>
    <row r="529" spans="1:13" x14ac:dyDescent="0.25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21</v>
      </c>
      <c r="M529" s="12">
        <v>2019</v>
      </c>
    </row>
    <row r="530" spans="1:13" x14ac:dyDescent="0.25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30</v>
      </c>
      <c r="M530" s="12">
        <v>2018</v>
      </c>
    </row>
    <row r="531" spans="1:13" x14ac:dyDescent="0.25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21</v>
      </c>
      <c r="M531" s="12">
        <v>2019</v>
      </c>
    </row>
    <row r="532" spans="1:13" x14ac:dyDescent="0.25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21</v>
      </c>
      <c r="M532" s="12">
        <v>2019</v>
      </c>
    </row>
    <row r="533" spans="1:13" x14ac:dyDescent="0.25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32</v>
      </c>
      <c r="M533" s="12">
        <v>2019</v>
      </c>
    </row>
    <row r="534" spans="1:13" x14ac:dyDescent="0.25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28</v>
      </c>
      <c r="M534" s="12">
        <v>2018</v>
      </c>
    </row>
    <row r="535" spans="1:13" x14ac:dyDescent="0.25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29</v>
      </c>
      <c r="M535" s="12">
        <v>2018</v>
      </c>
    </row>
    <row r="536" spans="1:13" x14ac:dyDescent="0.25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24</v>
      </c>
      <c r="M536" s="12">
        <v>2019</v>
      </c>
    </row>
    <row r="537" spans="1:13" x14ac:dyDescent="0.25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28</v>
      </c>
      <c r="M537" s="12">
        <v>2018</v>
      </c>
    </row>
    <row r="538" spans="1:13" x14ac:dyDescent="0.25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23</v>
      </c>
      <c r="M538" s="12">
        <v>2019</v>
      </c>
    </row>
    <row r="539" spans="1:13" x14ac:dyDescent="0.25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28</v>
      </c>
      <c r="M539" s="12">
        <v>2018</v>
      </c>
    </row>
    <row r="540" spans="1:13" x14ac:dyDescent="0.25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29</v>
      </c>
      <c r="M540" s="12">
        <v>2019</v>
      </c>
    </row>
    <row r="541" spans="1:13" x14ac:dyDescent="0.25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30</v>
      </c>
      <c r="M541" s="12">
        <v>2019</v>
      </c>
    </row>
    <row r="542" spans="1:13" x14ac:dyDescent="0.25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25</v>
      </c>
      <c r="M542" s="12">
        <v>2019</v>
      </c>
    </row>
    <row r="543" spans="1:13" x14ac:dyDescent="0.25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31</v>
      </c>
      <c r="M543" s="12">
        <v>2019</v>
      </c>
    </row>
    <row r="544" spans="1:13" x14ac:dyDescent="0.25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28</v>
      </c>
      <c r="M544" s="12">
        <v>2019</v>
      </c>
    </row>
    <row r="545" spans="1:13" x14ac:dyDescent="0.25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29</v>
      </c>
      <c r="M545" s="12">
        <v>2019</v>
      </c>
    </row>
    <row r="546" spans="1:13" x14ac:dyDescent="0.25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29</v>
      </c>
      <c r="M546" s="12">
        <v>2018</v>
      </c>
    </row>
    <row r="547" spans="1:13" x14ac:dyDescent="0.25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24</v>
      </c>
      <c r="M547" s="12">
        <v>2018</v>
      </c>
    </row>
    <row r="548" spans="1:13" x14ac:dyDescent="0.25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21</v>
      </c>
      <c r="M548" s="12">
        <v>2019</v>
      </c>
    </row>
    <row r="549" spans="1:13" x14ac:dyDescent="0.25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23</v>
      </c>
      <c r="M549" s="12">
        <v>2019</v>
      </c>
    </row>
    <row r="550" spans="1:13" x14ac:dyDescent="0.25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29</v>
      </c>
      <c r="M550" s="12">
        <v>2019</v>
      </c>
    </row>
    <row r="551" spans="1:13" x14ac:dyDescent="0.25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29</v>
      </c>
      <c r="M551" s="12">
        <v>2019</v>
      </c>
    </row>
    <row r="552" spans="1:13" x14ac:dyDescent="0.25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29</v>
      </c>
      <c r="M552" s="12">
        <v>2018</v>
      </c>
    </row>
    <row r="553" spans="1:13" x14ac:dyDescent="0.25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30</v>
      </c>
      <c r="M553" s="12">
        <v>2019</v>
      </c>
    </row>
    <row r="554" spans="1:13" x14ac:dyDescent="0.25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30</v>
      </c>
      <c r="M554" s="12">
        <v>2019</v>
      </c>
    </row>
    <row r="555" spans="1:13" x14ac:dyDescent="0.25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30</v>
      </c>
      <c r="M555" s="12">
        <v>2019</v>
      </c>
    </row>
    <row r="556" spans="1:13" x14ac:dyDescent="0.25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30</v>
      </c>
      <c r="M556" s="12">
        <v>2019</v>
      </c>
    </row>
    <row r="557" spans="1:13" x14ac:dyDescent="0.25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24</v>
      </c>
      <c r="M557" s="12">
        <v>2018</v>
      </c>
    </row>
    <row r="558" spans="1:13" x14ac:dyDescent="0.25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24</v>
      </c>
      <c r="M558" s="12">
        <v>2019</v>
      </c>
    </row>
    <row r="559" spans="1:13" x14ac:dyDescent="0.25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26</v>
      </c>
      <c r="M559" s="12">
        <v>2019</v>
      </c>
    </row>
    <row r="560" spans="1:13" x14ac:dyDescent="0.25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29</v>
      </c>
      <c r="M560" s="12">
        <v>2019</v>
      </c>
    </row>
    <row r="561" spans="1:13" x14ac:dyDescent="0.25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29</v>
      </c>
      <c r="M561" s="12">
        <v>2019</v>
      </c>
    </row>
    <row r="562" spans="1:13" x14ac:dyDescent="0.25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32</v>
      </c>
      <c r="M562" s="12">
        <v>2019</v>
      </c>
    </row>
    <row r="563" spans="1:13" x14ac:dyDescent="0.25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26</v>
      </c>
      <c r="M563" s="12">
        <v>2019</v>
      </c>
    </row>
    <row r="564" spans="1:13" x14ac:dyDescent="0.25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28</v>
      </c>
      <c r="M564" s="12">
        <v>2018</v>
      </c>
    </row>
    <row r="565" spans="1:13" x14ac:dyDescent="0.25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29</v>
      </c>
      <c r="M565" s="12">
        <v>2019</v>
      </c>
    </row>
    <row r="566" spans="1:13" x14ac:dyDescent="0.25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30</v>
      </c>
      <c r="M566" s="12">
        <v>2019</v>
      </c>
    </row>
    <row r="567" spans="1:13" x14ac:dyDescent="0.25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24</v>
      </c>
      <c r="M567" s="12">
        <v>2019</v>
      </c>
    </row>
    <row r="568" spans="1:13" x14ac:dyDescent="0.25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22</v>
      </c>
      <c r="M568" s="12">
        <v>2019</v>
      </c>
    </row>
    <row r="569" spans="1:13" x14ac:dyDescent="0.25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26</v>
      </c>
      <c r="M569" s="12">
        <v>2019</v>
      </c>
    </row>
    <row r="570" spans="1:13" x14ac:dyDescent="0.25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29</v>
      </c>
      <c r="M570" s="12">
        <v>2019</v>
      </c>
    </row>
    <row r="571" spans="1:13" x14ac:dyDescent="0.25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30</v>
      </c>
      <c r="M571" s="12">
        <v>2018</v>
      </c>
    </row>
    <row r="572" spans="1:13" x14ac:dyDescent="0.25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21</v>
      </c>
      <c r="M572" s="12">
        <v>2019</v>
      </c>
    </row>
    <row r="573" spans="1:13" x14ac:dyDescent="0.25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32</v>
      </c>
      <c r="M573" s="12">
        <v>2019</v>
      </c>
    </row>
    <row r="574" spans="1:13" x14ac:dyDescent="0.25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24</v>
      </c>
      <c r="M574" s="12">
        <v>2019</v>
      </c>
    </row>
    <row r="575" spans="1:13" x14ac:dyDescent="0.25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25</v>
      </c>
      <c r="M575" s="12">
        <v>2019</v>
      </c>
    </row>
    <row r="576" spans="1:13" x14ac:dyDescent="0.25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24</v>
      </c>
      <c r="M576" s="12">
        <v>2019</v>
      </c>
    </row>
    <row r="577" spans="1:13" x14ac:dyDescent="0.25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28</v>
      </c>
      <c r="M577" s="12">
        <v>2018</v>
      </c>
    </row>
    <row r="578" spans="1:13" x14ac:dyDescent="0.25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23</v>
      </c>
      <c r="M578" s="12">
        <v>2019</v>
      </c>
    </row>
    <row r="579" spans="1:13" x14ac:dyDescent="0.25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23</v>
      </c>
      <c r="M579" s="12">
        <v>2019</v>
      </c>
    </row>
    <row r="580" spans="1:13" x14ac:dyDescent="0.25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25</v>
      </c>
      <c r="M580" s="12">
        <v>2019</v>
      </c>
    </row>
    <row r="581" spans="1:13" x14ac:dyDescent="0.25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25</v>
      </c>
      <c r="M581" s="12">
        <v>2019</v>
      </c>
    </row>
    <row r="582" spans="1:13" x14ac:dyDescent="0.25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28</v>
      </c>
      <c r="M582" s="12">
        <v>2018</v>
      </c>
    </row>
    <row r="583" spans="1:13" x14ac:dyDescent="0.25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21</v>
      </c>
      <c r="M583" s="12">
        <v>2019</v>
      </c>
    </row>
    <row r="584" spans="1:13" x14ac:dyDescent="0.25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22</v>
      </c>
      <c r="M584" s="12">
        <v>2019</v>
      </c>
    </row>
    <row r="585" spans="1:13" x14ac:dyDescent="0.25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23</v>
      </c>
      <c r="M585" s="12">
        <v>2019</v>
      </c>
    </row>
    <row r="586" spans="1:13" x14ac:dyDescent="0.25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26</v>
      </c>
      <c r="M586" s="12">
        <v>2019</v>
      </c>
    </row>
    <row r="587" spans="1:13" x14ac:dyDescent="0.25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29</v>
      </c>
      <c r="M587" s="12">
        <v>2019</v>
      </c>
    </row>
    <row r="588" spans="1:13" x14ac:dyDescent="0.25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21</v>
      </c>
      <c r="M588" s="12">
        <v>2019</v>
      </c>
    </row>
    <row r="589" spans="1:13" x14ac:dyDescent="0.25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21</v>
      </c>
      <c r="M589" s="12">
        <v>2019</v>
      </c>
    </row>
    <row r="590" spans="1:13" x14ac:dyDescent="0.25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22</v>
      </c>
      <c r="M590" s="12">
        <v>2019</v>
      </c>
    </row>
    <row r="591" spans="1:13" x14ac:dyDescent="0.25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22</v>
      </c>
      <c r="M591" s="12">
        <v>2019</v>
      </c>
    </row>
    <row r="592" spans="1:13" x14ac:dyDescent="0.25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23</v>
      </c>
      <c r="M592" s="12">
        <v>2019</v>
      </c>
    </row>
    <row r="593" spans="1:13" x14ac:dyDescent="0.25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23</v>
      </c>
      <c r="M593" s="12">
        <v>2019</v>
      </c>
    </row>
    <row r="594" spans="1:13" x14ac:dyDescent="0.25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26</v>
      </c>
      <c r="M594" s="12">
        <v>2019</v>
      </c>
    </row>
    <row r="595" spans="1:13" x14ac:dyDescent="0.25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27</v>
      </c>
      <c r="M595" s="12">
        <v>2019</v>
      </c>
    </row>
    <row r="596" spans="1:13" x14ac:dyDescent="0.25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29</v>
      </c>
      <c r="M596" s="12">
        <v>2019</v>
      </c>
    </row>
    <row r="597" spans="1:13" x14ac:dyDescent="0.25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29</v>
      </c>
      <c r="M597" s="12">
        <v>2019</v>
      </c>
    </row>
    <row r="598" spans="1:13" x14ac:dyDescent="0.25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30</v>
      </c>
      <c r="M598" s="12">
        <v>2019</v>
      </c>
    </row>
    <row r="599" spans="1:13" x14ac:dyDescent="0.25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24</v>
      </c>
      <c r="M599" s="12">
        <v>2019</v>
      </c>
    </row>
    <row r="600" spans="1:13" x14ac:dyDescent="0.25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21</v>
      </c>
      <c r="M600" s="12">
        <v>2019</v>
      </c>
    </row>
    <row r="601" spans="1:13" x14ac:dyDescent="0.25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23</v>
      </c>
      <c r="M601" s="12">
        <v>2019</v>
      </c>
    </row>
    <row r="602" spans="1:13" x14ac:dyDescent="0.25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23</v>
      </c>
      <c r="M602" s="12">
        <v>2019</v>
      </c>
    </row>
    <row r="603" spans="1:13" x14ac:dyDescent="0.25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23</v>
      </c>
      <c r="M603" s="12">
        <v>2019</v>
      </c>
    </row>
    <row r="604" spans="1:13" x14ac:dyDescent="0.25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28</v>
      </c>
      <c r="M604" s="12">
        <v>2018</v>
      </c>
    </row>
    <row r="605" spans="1:13" x14ac:dyDescent="0.25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29</v>
      </c>
      <c r="M605" s="12">
        <v>2019</v>
      </c>
    </row>
    <row r="606" spans="1:13" x14ac:dyDescent="0.25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30</v>
      </c>
      <c r="M606" s="12">
        <v>2018</v>
      </c>
    </row>
    <row r="607" spans="1:13" x14ac:dyDescent="0.25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24</v>
      </c>
      <c r="M607" s="12">
        <v>2019</v>
      </c>
    </row>
    <row r="608" spans="1:13" x14ac:dyDescent="0.25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23</v>
      </c>
      <c r="M608" s="12">
        <v>2019</v>
      </c>
    </row>
    <row r="609" spans="1:13" x14ac:dyDescent="0.25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29</v>
      </c>
      <c r="M609" s="12">
        <v>2019</v>
      </c>
    </row>
    <row r="610" spans="1:13" x14ac:dyDescent="0.25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21</v>
      </c>
      <c r="M610" s="12">
        <v>2019</v>
      </c>
    </row>
    <row r="611" spans="1:13" x14ac:dyDescent="0.25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23</v>
      </c>
      <c r="M611" s="12">
        <v>2019</v>
      </c>
    </row>
    <row r="612" spans="1:13" x14ac:dyDescent="0.25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29</v>
      </c>
      <c r="M612" s="12">
        <v>2019</v>
      </c>
    </row>
    <row r="613" spans="1:13" x14ac:dyDescent="0.25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24</v>
      </c>
      <c r="M613" s="12">
        <v>2018</v>
      </c>
    </row>
    <row r="614" spans="1:13" x14ac:dyDescent="0.25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31</v>
      </c>
      <c r="M614" s="12">
        <v>2019</v>
      </c>
    </row>
    <row r="615" spans="1:13" x14ac:dyDescent="0.25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32</v>
      </c>
      <c r="M615" s="12">
        <v>2019</v>
      </c>
    </row>
    <row r="616" spans="1:13" x14ac:dyDescent="0.25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29</v>
      </c>
      <c r="M616" s="12">
        <v>2018</v>
      </c>
    </row>
    <row r="617" spans="1:13" x14ac:dyDescent="0.25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24</v>
      </c>
      <c r="M617" s="12">
        <v>2019</v>
      </c>
    </row>
    <row r="618" spans="1:13" x14ac:dyDescent="0.25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22</v>
      </c>
      <c r="M618" s="12">
        <v>2019</v>
      </c>
    </row>
    <row r="619" spans="1:13" x14ac:dyDescent="0.25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29</v>
      </c>
      <c r="M619" s="12">
        <v>2018</v>
      </c>
    </row>
    <row r="620" spans="1:13" x14ac:dyDescent="0.25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22</v>
      </c>
      <c r="M620" s="12">
        <v>2019</v>
      </c>
    </row>
    <row r="621" spans="1:13" x14ac:dyDescent="0.25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25</v>
      </c>
      <c r="M621" s="12">
        <v>2019</v>
      </c>
    </row>
    <row r="622" spans="1:13" x14ac:dyDescent="0.25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28</v>
      </c>
      <c r="M622" s="12">
        <v>2019</v>
      </c>
    </row>
    <row r="623" spans="1:13" x14ac:dyDescent="0.25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29</v>
      </c>
      <c r="M623" s="12">
        <v>2019</v>
      </c>
    </row>
    <row r="624" spans="1:13" x14ac:dyDescent="0.25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24</v>
      </c>
      <c r="M624" s="12">
        <v>2019</v>
      </c>
    </row>
    <row r="625" spans="1:13" x14ac:dyDescent="0.25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29</v>
      </c>
      <c r="M625" s="12">
        <v>2019</v>
      </c>
    </row>
    <row r="626" spans="1:13" x14ac:dyDescent="0.25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24</v>
      </c>
      <c r="M626" s="12">
        <v>2018</v>
      </c>
    </row>
    <row r="627" spans="1:13" x14ac:dyDescent="0.25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26</v>
      </c>
      <c r="M627" s="12">
        <v>2019</v>
      </c>
    </row>
    <row r="628" spans="1:13" x14ac:dyDescent="0.25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28</v>
      </c>
      <c r="M628" s="12">
        <v>2018</v>
      </c>
    </row>
    <row r="629" spans="1:13" x14ac:dyDescent="0.25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29</v>
      </c>
      <c r="M629" s="12">
        <v>2019</v>
      </c>
    </row>
    <row r="630" spans="1:13" x14ac:dyDescent="0.25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29</v>
      </c>
      <c r="M630" s="12">
        <v>2019</v>
      </c>
    </row>
    <row r="631" spans="1:13" x14ac:dyDescent="0.25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30</v>
      </c>
      <c r="M631" s="12">
        <v>2019</v>
      </c>
    </row>
    <row r="632" spans="1:13" x14ac:dyDescent="0.25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24</v>
      </c>
      <c r="M632" s="12">
        <v>2019</v>
      </c>
    </row>
    <row r="633" spans="1:13" x14ac:dyDescent="0.25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24</v>
      </c>
      <c r="M633" s="12">
        <v>2018</v>
      </c>
    </row>
    <row r="634" spans="1:13" x14ac:dyDescent="0.25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21</v>
      </c>
      <c r="M634" s="12">
        <v>2019</v>
      </c>
    </row>
    <row r="635" spans="1:13" x14ac:dyDescent="0.25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31</v>
      </c>
      <c r="M635" s="12">
        <v>2019</v>
      </c>
    </row>
    <row r="636" spans="1:13" x14ac:dyDescent="0.25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32</v>
      </c>
      <c r="M636" s="12">
        <v>2019</v>
      </c>
    </row>
    <row r="637" spans="1:13" x14ac:dyDescent="0.25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28</v>
      </c>
      <c r="M637" s="12">
        <v>2019</v>
      </c>
    </row>
    <row r="638" spans="1:13" x14ac:dyDescent="0.25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29</v>
      </c>
      <c r="M638" s="12">
        <v>2018</v>
      </c>
    </row>
    <row r="639" spans="1:13" x14ac:dyDescent="0.25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24</v>
      </c>
      <c r="M639" s="12">
        <v>2019</v>
      </c>
    </row>
    <row r="640" spans="1:13" x14ac:dyDescent="0.25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22</v>
      </c>
      <c r="M640" s="12">
        <v>2019</v>
      </c>
    </row>
    <row r="641" spans="1:13" x14ac:dyDescent="0.25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28</v>
      </c>
      <c r="M641" s="12">
        <v>2018</v>
      </c>
    </row>
    <row r="642" spans="1:13" x14ac:dyDescent="0.25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29</v>
      </c>
      <c r="M642" s="12">
        <v>2018</v>
      </c>
    </row>
    <row r="643" spans="1:13" x14ac:dyDescent="0.25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1">
        <v>43739</v>
      </c>
      <c r="L643" s="9" t="s">
        <v>29</v>
      </c>
      <c r="M643" s="12">
        <v>2019</v>
      </c>
    </row>
    <row r="644" spans="1:13" x14ac:dyDescent="0.25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29</v>
      </c>
      <c r="M644" s="12">
        <v>2019</v>
      </c>
    </row>
    <row r="645" spans="1:13" x14ac:dyDescent="0.25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30</v>
      </c>
      <c r="M645" s="12">
        <v>2019</v>
      </c>
    </row>
    <row r="646" spans="1:13" x14ac:dyDescent="0.25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30</v>
      </c>
      <c r="M646" s="12">
        <v>2018</v>
      </c>
    </row>
    <row r="647" spans="1:13" x14ac:dyDescent="0.25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30</v>
      </c>
      <c r="M647" s="12">
        <v>2019</v>
      </c>
    </row>
    <row r="648" spans="1:13" x14ac:dyDescent="0.25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30</v>
      </c>
      <c r="M648" s="12">
        <v>2018</v>
      </c>
    </row>
    <row r="649" spans="1:13" x14ac:dyDescent="0.25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22</v>
      </c>
      <c r="M649" s="12">
        <v>2019</v>
      </c>
    </row>
    <row r="650" spans="1:13" x14ac:dyDescent="0.25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31</v>
      </c>
      <c r="M650" s="12">
        <v>2019</v>
      </c>
    </row>
    <row r="651" spans="1:13" x14ac:dyDescent="0.25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26</v>
      </c>
      <c r="M651" s="12">
        <v>2019</v>
      </c>
    </row>
    <row r="652" spans="1:13" x14ac:dyDescent="0.25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29</v>
      </c>
      <c r="M652" s="12">
        <v>2018</v>
      </c>
    </row>
    <row r="653" spans="1:13" x14ac:dyDescent="0.25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30</v>
      </c>
      <c r="M653" s="12">
        <v>2018</v>
      </c>
    </row>
    <row r="654" spans="1:13" x14ac:dyDescent="0.25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25</v>
      </c>
      <c r="M654" s="12">
        <v>2019</v>
      </c>
    </row>
    <row r="655" spans="1:13" x14ac:dyDescent="0.25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27</v>
      </c>
      <c r="M655" s="12">
        <v>2019</v>
      </c>
    </row>
    <row r="656" spans="1:13" x14ac:dyDescent="0.25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29</v>
      </c>
      <c r="M656" s="12">
        <v>2018</v>
      </c>
    </row>
    <row r="657" spans="1:13" x14ac:dyDescent="0.25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29</v>
      </c>
      <c r="M657" s="12">
        <v>2019</v>
      </c>
    </row>
    <row r="658" spans="1:13" x14ac:dyDescent="0.25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29</v>
      </c>
      <c r="M658" s="12">
        <v>2019</v>
      </c>
    </row>
    <row r="659" spans="1:13" x14ac:dyDescent="0.25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24</v>
      </c>
      <c r="M659" s="12">
        <v>2018</v>
      </c>
    </row>
    <row r="660" spans="1:13" x14ac:dyDescent="0.25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25</v>
      </c>
      <c r="M660" s="12">
        <v>2019</v>
      </c>
    </row>
    <row r="661" spans="1:13" x14ac:dyDescent="0.25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32</v>
      </c>
      <c r="M661" s="12">
        <v>2019</v>
      </c>
    </row>
    <row r="662" spans="1:13" x14ac:dyDescent="0.25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27</v>
      </c>
      <c r="M662" s="12">
        <v>2019</v>
      </c>
    </row>
    <row r="663" spans="1:13" x14ac:dyDescent="0.25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29</v>
      </c>
      <c r="M663" s="12">
        <v>2018</v>
      </c>
    </row>
    <row r="664" spans="1:13" x14ac:dyDescent="0.25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29</v>
      </c>
      <c r="M664" s="12">
        <v>2019</v>
      </c>
    </row>
    <row r="665" spans="1:13" x14ac:dyDescent="0.25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29</v>
      </c>
      <c r="M665" s="12">
        <v>2019</v>
      </c>
    </row>
    <row r="666" spans="1:13" x14ac:dyDescent="0.25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29</v>
      </c>
      <c r="M666" s="12">
        <v>2018</v>
      </c>
    </row>
    <row r="667" spans="1:13" x14ac:dyDescent="0.25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30</v>
      </c>
      <c r="M667" s="12">
        <v>2018</v>
      </c>
    </row>
    <row r="668" spans="1:13" x14ac:dyDescent="0.25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27</v>
      </c>
      <c r="M668" s="12">
        <v>2019</v>
      </c>
    </row>
    <row r="669" spans="1:13" x14ac:dyDescent="0.25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27</v>
      </c>
      <c r="M669" s="12">
        <v>2019</v>
      </c>
    </row>
    <row r="670" spans="1:13" x14ac:dyDescent="0.25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29</v>
      </c>
      <c r="M670" s="12">
        <v>2019</v>
      </c>
    </row>
    <row r="671" spans="1:13" x14ac:dyDescent="0.25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29</v>
      </c>
      <c r="M671" s="12">
        <v>2019</v>
      </c>
    </row>
    <row r="672" spans="1:13" x14ac:dyDescent="0.25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25</v>
      </c>
      <c r="M672" s="12">
        <v>2019</v>
      </c>
    </row>
    <row r="673" spans="1:13" x14ac:dyDescent="0.25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31</v>
      </c>
      <c r="M673" s="12">
        <v>2019</v>
      </c>
    </row>
    <row r="674" spans="1:13" x14ac:dyDescent="0.25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31</v>
      </c>
      <c r="M674" s="12">
        <v>2019</v>
      </c>
    </row>
    <row r="675" spans="1:13" x14ac:dyDescent="0.25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32</v>
      </c>
      <c r="M675" s="12">
        <v>2019</v>
      </c>
    </row>
    <row r="676" spans="1:13" x14ac:dyDescent="0.25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27</v>
      </c>
      <c r="M676" s="12">
        <v>2019</v>
      </c>
    </row>
    <row r="677" spans="1:13" x14ac:dyDescent="0.25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29</v>
      </c>
      <c r="M677" s="12">
        <v>2018</v>
      </c>
    </row>
    <row r="678" spans="1:13" x14ac:dyDescent="0.25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29</v>
      </c>
      <c r="M678" s="12">
        <v>2019</v>
      </c>
    </row>
    <row r="679" spans="1:13" x14ac:dyDescent="0.25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29</v>
      </c>
      <c r="M679" s="12">
        <v>2019</v>
      </c>
    </row>
    <row r="680" spans="1:13" x14ac:dyDescent="0.25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30</v>
      </c>
      <c r="M680" s="12">
        <v>2018</v>
      </c>
    </row>
    <row r="681" spans="1:13" x14ac:dyDescent="0.25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30</v>
      </c>
      <c r="M681" s="12">
        <v>2018</v>
      </c>
    </row>
    <row r="682" spans="1:13" x14ac:dyDescent="0.25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24</v>
      </c>
      <c r="M682" s="12">
        <v>2019</v>
      </c>
    </row>
    <row r="683" spans="1:13" x14ac:dyDescent="0.25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24</v>
      </c>
      <c r="M683" s="12">
        <v>2019</v>
      </c>
    </row>
    <row r="684" spans="1:13" x14ac:dyDescent="0.25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25</v>
      </c>
      <c r="M684" s="12">
        <v>2019</v>
      </c>
    </row>
    <row r="685" spans="1:13" x14ac:dyDescent="0.25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32</v>
      </c>
      <c r="M685" s="12">
        <v>2019</v>
      </c>
    </row>
    <row r="686" spans="1:13" x14ac:dyDescent="0.25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28</v>
      </c>
      <c r="M686" s="12">
        <v>2019</v>
      </c>
    </row>
    <row r="687" spans="1:13" x14ac:dyDescent="0.25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30</v>
      </c>
      <c r="M687" s="12">
        <v>2018</v>
      </c>
    </row>
    <row r="688" spans="1:13" x14ac:dyDescent="0.25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24</v>
      </c>
      <c r="M688" s="12">
        <v>2018</v>
      </c>
    </row>
    <row r="689" spans="1:13" x14ac:dyDescent="0.25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24</v>
      </c>
      <c r="M689" s="12">
        <v>2019</v>
      </c>
    </row>
    <row r="690" spans="1:13" x14ac:dyDescent="0.25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26</v>
      </c>
      <c r="M690" s="12">
        <v>2019</v>
      </c>
    </row>
    <row r="691" spans="1:13" x14ac:dyDescent="0.25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26</v>
      </c>
      <c r="M691" s="12">
        <v>2019</v>
      </c>
    </row>
    <row r="692" spans="1:13" x14ac:dyDescent="0.25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29</v>
      </c>
      <c r="M692" s="12">
        <v>2018</v>
      </c>
    </row>
    <row r="693" spans="1:13" x14ac:dyDescent="0.25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29</v>
      </c>
      <c r="M693" s="12">
        <v>2019</v>
      </c>
    </row>
    <row r="694" spans="1:13" x14ac:dyDescent="0.25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30</v>
      </c>
      <c r="M694" s="12">
        <v>2018</v>
      </c>
    </row>
    <row r="695" spans="1:13" x14ac:dyDescent="0.25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30</v>
      </c>
      <c r="M695" s="12">
        <v>2019</v>
      </c>
    </row>
    <row r="696" spans="1:13" x14ac:dyDescent="0.25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24</v>
      </c>
      <c r="M696" s="12">
        <v>2019</v>
      </c>
    </row>
    <row r="697" spans="1:13" x14ac:dyDescent="0.25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25</v>
      </c>
      <c r="M697" s="12">
        <v>2019</v>
      </c>
    </row>
    <row r="698" spans="1:13" x14ac:dyDescent="0.25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29</v>
      </c>
      <c r="M698" s="12">
        <v>2019</v>
      </c>
    </row>
    <row r="699" spans="1:13" x14ac:dyDescent="0.25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22</v>
      </c>
      <c r="M699" s="12">
        <v>2019</v>
      </c>
    </row>
    <row r="700" spans="1:13" x14ac:dyDescent="0.25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31</v>
      </c>
      <c r="M700" s="12">
        <v>2019</v>
      </c>
    </row>
    <row r="701" spans="1:13" x14ac:dyDescent="0.25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32</v>
      </c>
      <c r="M701" s="12">
        <v>2019</v>
      </c>
    </row>
  </sheetData>
  <autoFilter ref="A1:M701" xr:uid="{D3CD9393-BB62-42E2-908F-1F58D8131AC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4391-AD42-4D48-9C20-82B46EABC56D}">
  <sheetPr>
    <tabColor theme="9" tint="0.39997558519241921"/>
  </sheetPr>
  <dimension ref="B3:V82"/>
  <sheetViews>
    <sheetView showGridLines="0" zoomScaleNormal="100" workbookViewId="0">
      <selection activeCell="H4" sqref="H4:I4"/>
    </sheetView>
  </sheetViews>
  <sheetFormatPr defaultRowHeight="15" x14ac:dyDescent="0.25"/>
  <cols>
    <col min="1" max="1" width="1.5703125" customWidth="1"/>
    <col min="2" max="2" width="2.85546875" customWidth="1"/>
    <col min="3" max="3" width="19.42578125" customWidth="1"/>
    <col min="4" max="4" width="20.140625" bestFit="1" customWidth="1"/>
    <col min="5" max="5" width="22.5703125" customWidth="1"/>
    <col min="6" max="6" width="16.85546875" bestFit="1" customWidth="1"/>
    <col min="7" max="7" width="23.140625" customWidth="1"/>
    <col min="8" max="8" width="22.28515625" customWidth="1"/>
    <col min="9" max="9" width="19.42578125" bestFit="1" customWidth="1"/>
    <col min="10" max="10" width="17.5703125" customWidth="1"/>
    <col min="11" max="11" width="26" customWidth="1"/>
    <col min="12" max="12" width="22.140625" customWidth="1"/>
    <col min="13" max="13" width="19.140625" customWidth="1"/>
    <col min="14" max="14" width="19.42578125" bestFit="1" customWidth="1"/>
    <col min="15" max="15" width="16.85546875" customWidth="1"/>
    <col min="16" max="16" width="14.28515625" bestFit="1" customWidth="1"/>
    <col min="17" max="17" width="15.28515625" bestFit="1" customWidth="1"/>
    <col min="18" max="18" width="14.28515625" bestFit="1" customWidth="1"/>
    <col min="19" max="19" width="15.28515625" bestFit="1" customWidth="1"/>
    <col min="20" max="20" width="23.5703125" bestFit="1" customWidth="1"/>
    <col min="22" max="22" width="14.28515625" bestFit="1" customWidth="1"/>
  </cols>
  <sheetData>
    <row r="3" spans="2:20" ht="18.75" x14ac:dyDescent="0.3">
      <c r="B3" s="71" t="s">
        <v>98</v>
      </c>
      <c r="C3" s="72"/>
      <c r="D3" s="72"/>
      <c r="E3" s="73"/>
      <c r="H3" s="78" t="s">
        <v>82</v>
      </c>
      <c r="I3" s="79"/>
    </row>
    <row r="4" spans="2:20" ht="18.75" x14ac:dyDescent="0.3">
      <c r="B4" s="52" t="s">
        <v>97</v>
      </c>
      <c r="C4" s="53"/>
      <c r="D4" s="33"/>
      <c r="E4" s="74">
        <f>SUM(D14:S14)</f>
        <v>15694851.959999997</v>
      </c>
      <c r="H4" s="80">
        <f>'BD (2)'!O2</f>
        <v>118726350.25999992</v>
      </c>
      <c r="I4" s="81"/>
    </row>
    <row r="6" spans="2:20" x14ac:dyDescent="0.25">
      <c r="C6" s="63" t="s">
        <v>86</v>
      </c>
    </row>
    <row r="7" spans="2:20" ht="15" customHeight="1" x14ac:dyDescent="0.25">
      <c r="C7" s="16" t="s">
        <v>56</v>
      </c>
      <c r="D7" s="20" t="s">
        <v>58</v>
      </c>
      <c r="E7" s="20" t="s">
        <v>59</v>
      </c>
      <c r="F7" s="20" t="s">
        <v>60</v>
      </c>
      <c r="G7" s="20" t="s">
        <v>61</v>
      </c>
      <c r="H7" s="20" t="s">
        <v>62</v>
      </c>
      <c r="I7" s="20" t="s">
        <v>63</v>
      </c>
      <c r="J7" s="20" t="s">
        <v>64</v>
      </c>
      <c r="K7" s="20" t="s">
        <v>65</v>
      </c>
      <c r="L7" s="20" t="s">
        <v>66</v>
      </c>
      <c r="M7" s="20" t="s">
        <v>67</v>
      </c>
      <c r="N7" s="20" t="s">
        <v>68</v>
      </c>
      <c r="O7" s="20" t="s">
        <v>69</v>
      </c>
      <c r="P7" s="20" t="s">
        <v>70</v>
      </c>
      <c r="Q7" s="20" t="s">
        <v>71</v>
      </c>
      <c r="R7" s="20" t="s">
        <v>72</v>
      </c>
      <c r="S7" s="20" t="s">
        <v>73</v>
      </c>
      <c r="T7" s="40" t="s">
        <v>57</v>
      </c>
    </row>
    <row r="8" spans="2:20" x14ac:dyDescent="0.25">
      <c r="C8" t="s">
        <v>10</v>
      </c>
      <c r="D8" s="15">
        <f>SUMIFS('BD (2)'!$J:$J,'BD (2)'!B:B,Resolução!$C$8,'BD (2)'!$K:$K,Resolução!$D$7)</f>
        <v>66365.209999999992</v>
      </c>
      <c r="E8" s="15">
        <f>SUMIFS('BD (2)'!$J:$J,'BD (2)'!$B:$B,Resolução!C8,'BD (2)'!$K:$K,Resolução!$E$7)</f>
        <v>266689.08</v>
      </c>
      <c r="F8" s="15">
        <f>SUMIFS('BD (2)'!$J:$J,'BD (2)'!$B:$B,Resolução!C8,'BD (2)'!$K:$K,Resolução!$F$7)</f>
        <v>202210.1</v>
      </c>
      <c r="G8" s="15">
        <f>SUMIFS('BD (2)'!$J:$J,'BD (2)'!$B:$B,Resolução!C8,'BD (2)'!$K:$K,Resolução!G$7)</f>
        <v>235467.79</v>
      </c>
      <c r="H8" s="15">
        <f>SUMIFS('BD (2)'!$J:$J,'BD (2)'!$B:$B,Resolução!C8,'BD (2)'!$K:$K,Resolução!$H$7)</f>
        <v>137144.49</v>
      </c>
      <c r="I8" s="15">
        <f>SUMIFS('BD (2)'!$J:$J,'BD (2)'!$B:$B,Resolução!C8,'BD (2)'!$K:$K,Resolução!$I$7)</f>
        <v>249893.88</v>
      </c>
      <c r="J8" s="15">
        <f>SUMIFS('BD (2)'!$J:$J,'BD (2)'!$B:$B,Resolução!C8,'BD (2)'!$K:$K,Resolução!$J$7)</f>
        <v>59900.5</v>
      </c>
      <c r="K8" s="15">
        <f>SUMIFS('BD (2)'!$J:$J,'BD (2)'!$B:$B,Resolução!C8,'BD (2)'!$K:$K,Resolução!$K$7)</f>
        <v>230796.45</v>
      </c>
      <c r="L8" s="15">
        <f>SUMIFS('BD (2)'!$J:$J,'BD (2)'!$B:$B,Resolução!C8,'BD (2)'!$K:$K,Resolução!$L$7)</f>
        <v>79668.670000000013</v>
      </c>
      <c r="M8" s="15">
        <f>SUMIFS('BD (2)'!$J:$J,'BD (2)'!$B:$B,Resolução!C8,'BD (2)'!$K:$K,Resolução!$M$7)</f>
        <v>302727.40000000002</v>
      </c>
      <c r="N8" s="15">
        <f>SUMIFS('BD (2)'!$J:$J,'BD (2)'!$B:$B,Resolução!C8,'BD (2)'!$K:$K,Resolução!$N$7)</f>
        <v>252601.78499999997</v>
      </c>
      <c r="O8" s="15">
        <f>SUMIFS('BD (2)'!$J:$J,'BD (2)'!$B:$B,Resolução!C8,'BD (2)'!$K:$K,Resolução!$O$7)</f>
        <v>164365.83999999997</v>
      </c>
      <c r="P8" s="15">
        <f>SUMIFS('BD (2)'!$J:$J,'BD (2)'!$B:$B,Resolução!C8,'BD (2)'!$K:$K,Resolução!$P$7)</f>
        <v>123659.11</v>
      </c>
      <c r="Q8" s="15">
        <f>SUMIFS('BD (2)'!$J:$J,'BD (2)'!$B:$B,Resolução!C8,'BD (2)'!$K:$K,Resolução!$Q$7)</f>
        <v>196705.97999999995</v>
      </c>
      <c r="R8" s="15">
        <f>SUMIFS('BD (2)'!$J:$J,'BD (2)'!$B:$B,Resolução!C8,'BD (2)'!$K:$K,Resolução!$R$7)</f>
        <v>69091.259999999995</v>
      </c>
      <c r="S8" s="15">
        <f>SUMIFS('BD (2)'!$J:$J,'BD (2)'!$B:$B,Resolução!C8,'BD (2)'!$K:$K,Resolução!$S$7)</f>
        <v>674531.43999999983</v>
      </c>
      <c r="T8" s="15">
        <f>SUM(Tabela1[[#This Row],[set/18]:[dez/19]])</f>
        <v>3311818.9849999994</v>
      </c>
    </row>
    <row r="9" spans="2:20" x14ac:dyDescent="0.25">
      <c r="C9" t="s">
        <v>11</v>
      </c>
      <c r="D9" s="15">
        <f>SUMIFS('BD (2)'!$J:$J,'BD (2)'!B:B,Resolução!C9,'BD (2)'!$K:$K,Resolução!$D$7)</f>
        <v>198086.15999999997</v>
      </c>
      <c r="E9" s="15">
        <f>SUMIFS('BD (2)'!$J:$J,'BD (2)'!$B:$B,Resolução!C9,'BD (2)'!$K:$K,Resolução!$E$7)</f>
        <v>591456.75999999989</v>
      </c>
      <c r="F9" s="15">
        <f>SUMIFS('BD (2)'!$J:$J,'BD (2)'!$B:$B,Resolução!C9,'BD (2)'!$K:$K,Resolução!$F$7)</f>
        <v>183404.9</v>
      </c>
      <c r="G9" s="15">
        <f>SUMIFS('BD (2)'!$J:$J,'BD (2)'!$B:$B,Resolução!C9,'BD (2)'!$K:$K,Resolução!G$7)</f>
        <v>128097.84999999999</v>
      </c>
      <c r="H9" s="15">
        <f>SUMIFS('BD (2)'!$J:$J,'BD (2)'!$B:$B,Resolução!C9,'BD (2)'!$K:$K,Resolução!$H$7)</f>
        <v>58587.11</v>
      </c>
      <c r="I9" s="15">
        <f>SUMIFS('BD (2)'!$J:$J,'BD (2)'!$B:$B,Resolução!C9,'BD (2)'!$K:$K,Resolução!$I$7)</f>
        <v>191413.07</v>
      </c>
      <c r="J9" s="15">
        <f>SUMIFS('BD (2)'!$J:$J,'BD (2)'!$B:$B,Resolução!C9,'BD (2)'!$K:$K,Resolução!$J$7)</f>
        <v>64259.589999999967</v>
      </c>
      <c r="K9" s="15">
        <f>SUMIFS('BD (2)'!$J:$J,'BD (2)'!$B:$B,Resolução!C9,'BD (2)'!$K:$K,Resolução!$K$7)</f>
        <v>174819.46000000002</v>
      </c>
      <c r="L9" s="15">
        <f>SUMIFS('BD (2)'!$J:$J,'BD (2)'!$B:$B,Resolução!C9,'BD (2)'!$K:$K,Resolução!$L$7)</f>
        <v>202055</v>
      </c>
      <c r="M9" s="15">
        <f>SUMIFS('BD (2)'!$J:$J,'BD (2)'!$B:$B,Resolução!C9,'BD (2)'!$K:$K,Resolução!$M$7)</f>
        <v>289762.23999999993</v>
      </c>
      <c r="N9" s="15">
        <f>SUMIFS('BD (2)'!$J:$J,'BD (2)'!$B:$B,Resolução!C9,'BD (2)'!$K:$K,Resolução!$N$7)</f>
        <v>54243.749999999884</v>
      </c>
      <c r="O9" s="15">
        <f>SUMIFS('BD (2)'!$J:$J,'BD (2)'!$B:$B,Resolução!C9,'BD (2)'!$K:$K,Resolução!$O$7)</f>
        <v>63889.169999999955</v>
      </c>
      <c r="P9" s="15">
        <f>SUMIFS('BD (2)'!$J:$J,'BD (2)'!$B:$B,Resolução!C9,'BD (2)'!$K:$K,Resolução!$P$7)</f>
        <v>219647.90000000002</v>
      </c>
      <c r="Q9" s="15">
        <f>SUMIFS('BD (2)'!$J:$J,'BD (2)'!$B:$B,Resolução!C9,'BD (2)'!$K:$K,Resolução!$Q$7)</f>
        <v>556350.31999999983</v>
      </c>
      <c r="R9" s="15">
        <f>SUMIFS('BD (2)'!$J:$J,'BD (2)'!$B:$B,Resolução!C9,'BD (2)'!$K:$K,Resolução!$R$7)</f>
        <v>66102.5</v>
      </c>
      <c r="S9" s="15">
        <f>SUMIFS('BD (2)'!$J:$J,'BD (2)'!$B:$B,Resolução!C9,'BD (2)'!$K:$K,Resolução!$S$7)</f>
        <v>368946.43999999977</v>
      </c>
      <c r="T9" s="15">
        <f>SUM(Tabela1[[#This Row],[set/18]:[dez/19]])</f>
        <v>3411122.2199999993</v>
      </c>
    </row>
    <row r="10" spans="2:20" x14ac:dyDescent="0.25">
      <c r="C10" t="s">
        <v>34</v>
      </c>
      <c r="D10" s="15">
        <f>SUMIFS('BD (2)'!$J:$J,'BD (2)'!B:B,Resolução!C10,'BD (2)'!$K:$K,Resolução!$D$7)</f>
        <v>163646.59</v>
      </c>
      <c r="E10" s="15">
        <f>SUMIFS('BD (2)'!$J:$J,'BD (2)'!$B:$B,Resolução!C10,'BD (2)'!$K:$K,Resolução!$E$7)</f>
        <v>431439.55999999994</v>
      </c>
      <c r="F10" s="15">
        <f>SUMIFS('BD (2)'!$J:$J,'BD (2)'!$B:$B,Resolução!C10,'BD (2)'!$K:$K,Resolução!$F$7)</f>
        <v>119334.8</v>
      </c>
      <c r="G10" s="15">
        <f>SUMIFS('BD (2)'!$J:$J,'BD (2)'!$B:$B,Resolução!C10,'BD (2)'!$K:$K,Resolução!G$7)</f>
        <v>65419.319999999978</v>
      </c>
      <c r="H10" s="15">
        <f>SUMIFS('BD (2)'!$J:$J,'BD (2)'!$B:$B,Resolução!C10,'BD (2)'!$K:$K,Resolução!$H$7)</f>
        <v>244987.245</v>
      </c>
      <c r="I10" s="15">
        <f>SUMIFS('BD (2)'!$J:$J,'BD (2)'!$B:$B,Resolução!C10,'BD (2)'!$K:$K,Resolução!$I$7)</f>
        <v>322598.95999999996</v>
      </c>
      <c r="J10" s="15">
        <f>SUMIFS('BD (2)'!$J:$J,'BD (2)'!$B:$B,Resolução!C10,'BD (2)'!$K:$K,Resolução!$J$7)</f>
        <v>84952.749999999942</v>
      </c>
      <c r="K10" s="15">
        <f>SUMIFS('BD (2)'!$J:$J,'BD (2)'!$B:$B,Resolução!C10,'BD (2)'!$K:$K,Resolução!$K$7)</f>
        <v>85575.195000000022</v>
      </c>
      <c r="L10" s="15">
        <f>SUMIFS('BD (2)'!$J:$J,'BD (2)'!$B:$B,Resolução!C10,'BD (2)'!$K:$K,Resolução!$L$7)</f>
        <v>154955.97</v>
      </c>
      <c r="M10" s="15">
        <f>SUMIFS('BD (2)'!$J:$J,'BD (2)'!$B:$B,Resolução!C10,'BD (2)'!$K:$K,Resolução!$M$7)</f>
        <v>320159.98</v>
      </c>
      <c r="N10" s="15">
        <f>SUMIFS('BD (2)'!$J:$J,'BD (2)'!$B:$B,Resolução!C10,'BD (2)'!$K:$K,Resolução!$N$7)</f>
        <v>131731.07999999999</v>
      </c>
      <c r="O10" s="15">
        <f>SUMIFS('BD (2)'!$J:$J,'BD (2)'!$B:$B,Resolução!C10,'BD (2)'!$K:$K,Resolução!$O$7)</f>
        <v>77569.09</v>
      </c>
      <c r="P10" s="15">
        <f>SUMIFS('BD (2)'!$J:$J,'BD (2)'!$B:$B,Resolução!C10,'BD (2)'!$K:$K,Resolução!$P$7)</f>
        <v>335038.69</v>
      </c>
      <c r="Q10" s="15">
        <f>SUMIFS('BD (2)'!$J:$J,'BD (2)'!$B:$B,Resolução!C10,'BD (2)'!$K:$K,Resolução!$Q$7)</f>
        <v>397736.55999999994</v>
      </c>
      <c r="R10" s="15">
        <f>SUMIFS('BD (2)'!$J:$J,'BD (2)'!$B:$B,Resolução!C10,'BD (2)'!$K:$K,Resolução!$R$7)</f>
        <v>144253.59</v>
      </c>
      <c r="S10" s="15">
        <f>SUMIFS('BD (2)'!$J:$J,'BD (2)'!$B:$B,Resolução!C10,'BD (2)'!$K:$K,Resolução!$S$7)</f>
        <v>398175.69999999995</v>
      </c>
      <c r="T10" s="15">
        <f>SUM(Tabela1[[#This Row],[set/18]:[dez/19]])</f>
        <v>3477575.0799999991</v>
      </c>
    </row>
    <row r="11" spans="2:20" x14ac:dyDescent="0.25">
      <c r="C11" t="s">
        <v>33</v>
      </c>
      <c r="D11" s="15">
        <f>SUMIFS('BD (2)'!$J:$J,'BD (2)'!B:B,Resolução!C11,'BD (2)'!$K:$K,Resolução!$D$7)</f>
        <v>110315.19999999998</v>
      </c>
      <c r="E11" s="15">
        <f>SUMIFS('BD (2)'!$J:$J,'BD (2)'!$B:$B,Resolução!C11,'BD (2)'!$K:$K,Resolução!$E$7)</f>
        <v>128860.46000000002</v>
      </c>
      <c r="F11" s="15">
        <f>SUMIFS('BD (2)'!$J:$J,'BD (2)'!$B:$B,Resolução!C11,'BD (2)'!$K:$K,Resolução!$F$7)</f>
        <v>153294.35999999999</v>
      </c>
      <c r="G11" s="15">
        <f>SUMIFS('BD (2)'!$J:$J,'BD (2)'!$B:$B,Resolução!C11,'BD (2)'!$K:$K,Resolução!G$7)</f>
        <v>150701.13999999993</v>
      </c>
      <c r="H11" s="15">
        <f>SUMIFS('BD (2)'!$J:$J,'BD (2)'!$B:$B,Resolução!C11,'BD (2)'!$K:$K,Resolução!$H$7)</f>
        <v>250287.84999999998</v>
      </c>
      <c r="I11" s="15">
        <f>SUMIFS('BD (2)'!$J:$J,'BD (2)'!$B:$B,Resolução!C11,'BD (2)'!$K:$K,Resolução!$I$7)</f>
        <v>215471.32</v>
      </c>
      <c r="J11" s="15">
        <f>SUMIFS('BD (2)'!$J:$J,'BD (2)'!$B:$B,Resolução!C11,'BD (2)'!$K:$K,Resolução!$J$7)</f>
        <v>142129.56</v>
      </c>
      <c r="K11" s="15">
        <f>SUMIFS('BD (2)'!$J:$J,'BD (2)'!$B:$B,Resolução!C11,'BD (2)'!$K:$K,Resolução!$K$7)</f>
        <v>168409.49</v>
      </c>
      <c r="L11" s="15">
        <f>SUMIFS('BD (2)'!$J:$J,'BD (2)'!$B:$B,Resolução!C11,'BD (2)'!$K:$K,Resolução!$L$7)</f>
        <v>154197.07</v>
      </c>
      <c r="M11" s="15">
        <f>SUMIFS('BD (2)'!$J:$J,'BD (2)'!$B:$B,Resolução!C11,'BD (2)'!$K:$K,Resolução!$M$7)</f>
        <v>246224.4</v>
      </c>
      <c r="N11" s="15">
        <f>SUMIFS('BD (2)'!$J:$J,'BD (2)'!$B:$B,Resolução!C11,'BD (2)'!$K:$K,Resolução!$N$7)</f>
        <v>86134.939999999973</v>
      </c>
      <c r="O11" s="15">
        <f>SUMIFS('BD (2)'!$J:$J,'BD (2)'!$B:$B,Resolução!C11,'BD (2)'!$K:$K,Resolução!$O$7)</f>
        <v>175341.99999999997</v>
      </c>
      <c r="P11" s="15">
        <f>SUMIFS('BD (2)'!$J:$J,'BD (2)'!$B:$B,Resolução!C11,'BD (2)'!$K:$K,Resolução!$P$7)</f>
        <v>156096.66000000003</v>
      </c>
      <c r="Q11" s="15">
        <f>SUMIFS('BD (2)'!$J:$J,'BD (2)'!$B:$B,Resolução!C11,'BD (2)'!$K:$K,Resolução!$Q$7)</f>
        <v>188430.29999999993</v>
      </c>
      <c r="R11" s="15">
        <f>SUMIFS('BD (2)'!$J:$J,'BD (2)'!$B:$B,Resolução!C11,'BD (2)'!$K:$K,Resolução!$R$7)</f>
        <v>113186.84</v>
      </c>
      <c r="S11" s="15">
        <f>SUMIFS('BD (2)'!$J:$J,'BD (2)'!$B:$B,Resolução!C11,'BD (2)'!$K:$K,Resolução!$S$7)</f>
        <v>219848.21999999991</v>
      </c>
      <c r="T11" s="15">
        <f>SUM(Tabela1[[#This Row],[set/18]:[dez/19]])</f>
        <v>2658929.8099999991</v>
      </c>
    </row>
    <row r="12" spans="2:20" x14ac:dyDescent="0.25">
      <c r="C12" t="s">
        <v>12</v>
      </c>
      <c r="D12" s="15">
        <f>SUMIFS('BD (2)'!$J:$J,'BD (2)'!B:B,Resolução!C12,'BD (2)'!$K:$K,Resolução!$D$7)</f>
        <v>177685.87000000002</v>
      </c>
      <c r="E12" s="15">
        <f>SUMIFS('BD (2)'!$J:$J,'BD (2)'!$B:$B,Resolução!C12,'BD (2)'!$K:$K,Resolução!$E$7)</f>
        <v>217220.94</v>
      </c>
      <c r="F12" s="15">
        <f>SUMIFS('BD (2)'!$J:$J,'BD (2)'!$B:$B,Resolução!C12,'BD (2)'!$K:$K,Resolução!$F$7)</f>
        <v>102633.14</v>
      </c>
      <c r="G12" s="15">
        <f>SUMIFS('BD (2)'!$J:$J,'BD (2)'!$B:$B,Resolução!C12,'BD (2)'!$K:$K,Resolução!G$7)</f>
        <v>49325.58</v>
      </c>
      <c r="H12" s="15">
        <f>SUMIFS('BD (2)'!$J:$J,'BD (2)'!$B:$B,Resolução!C12,'BD (2)'!$K:$K,Resolução!$H$7)</f>
        <v>116443.48499999999</v>
      </c>
      <c r="I12" s="15">
        <f>SUMIFS('BD (2)'!$J:$J,'BD (2)'!$B:$B,Resolução!C12,'BD (2)'!$K:$K,Resolução!$I$7)</f>
        <v>166919.26</v>
      </c>
      <c r="J12" s="15">
        <f>SUMIFS('BD (2)'!$J:$J,'BD (2)'!$B:$B,Resolução!C12,'BD (2)'!$K:$K,Resolução!$J$7)</f>
        <v>150248.46999999994</v>
      </c>
      <c r="K12" s="15">
        <f>SUMIFS('BD (2)'!$J:$J,'BD (2)'!$B:$B,Resolução!C12,'BD (2)'!$K:$K,Resolução!$K$7)</f>
        <v>164046.97499999995</v>
      </c>
      <c r="L12" s="15">
        <f>SUMIFS('BD (2)'!$J:$J,'BD (2)'!$B:$B,Resolução!C12,'BD (2)'!$K:$K,Resolução!$L$7)</f>
        <v>232963.35</v>
      </c>
      <c r="M12" s="15">
        <f>SUMIFS('BD (2)'!$J:$J,'BD (2)'!$B:$B,Resolução!C12,'BD (2)'!$K:$K,Resolução!$M$7)</f>
        <v>200346.8</v>
      </c>
      <c r="N12" s="15">
        <f>SUMIFS('BD (2)'!$J:$J,'BD (2)'!$B:$B,Resolução!C12,'BD (2)'!$K:$K,Resolução!$N$7)</f>
        <v>307180.125</v>
      </c>
      <c r="O12" s="15">
        <f>SUMIFS('BD (2)'!$J:$J,'BD (2)'!$B:$B,Resolução!C12,'BD (2)'!$K:$K,Resolução!$O$7)</f>
        <v>243563.12</v>
      </c>
      <c r="P12" s="15">
        <f>SUMIFS('BD (2)'!$J:$J,'BD (2)'!$B:$B,Resolução!C12,'BD (2)'!$K:$K,Resolução!$P$7)</f>
        <v>186228.37999999998</v>
      </c>
      <c r="Q12" s="15">
        <f>SUMIFS('BD (2)'!$J:$J,'BD (2)'!$B:$B,Resolução!C12,'BD (2)'!$K:$K,Resolução!$Q$7)</f>
        <v>170168.26</v>
      </c>
      <c r="R12" s="15">
        <f>SUMIFS('BD (2)'!$J:$J,'BD (2)'!$B:$B,Resolução!C12,'BD (2)'!$K:$K,Resolução!$R$7)</f>
        <v>202453.01</v>
      </c>
      <c r="S12" s="15">
        <f>SUMIFS('BD (2)'!$J:$J,'BD (2)'!$B:$B,Resolução!C12,'BD (2)'!$K:$K,Resolução!$S$7)</f>
        <v>147979.09999999998</v>
      </c>
      <c r="T12" s="15">
        <f>SUM(Tabela1[[#This Row],[set/18]:[dez/19]])</f>
        <v>2835405.8649999998</v>
      </c>
    </row>
    <row r="13" spans="2:20" x14ac:dyDescent="0.25">
      <c r="T13" s="15">
        <f>SUM(Tabela1[[#This Row],[set/18]:[dez/19]])</f>
        <v>0</v>
      </c>
    </row>
    <row r="14" spans="2:20" x14ac:dyDescent="0.25">
      <c r="C14" s="16" t="s">
        <v>57</v>
      </c>
      <c r="D14" s="21">
        <f>SUM(D8:D13)</f>
        <v>716099.02999999991</v>
      </c>
      <c r="E14" s="21">
        <f>SUM(E8:E13)</f>
        <v>1635666.7999999998</v>
      </c>
      <c r="F14" s="21">
        <f>SUM(F8:F12)</f>
        <v>760877.29999999993</v>
      </c>
      <c r="G14" s="21">
        <f>SUM(G8:G13)</f>
        <v>629011.67999999982</v>
      </c>
      <c r="H14" s="21">
        <f t="shared" ref="H14:S14" si="0">SUM(H8:H13)</f>
        <v>807450.17999999993</v>
      </c>
      <c r="I14" s="21">
        <f t="shared" si="0"/>
        <v>1146296.49</v>
      </c>
      <c r="J14" s="21">
        <f t="shared" si="0"/>
        <v>501490.86999999988</v>
      </c>
      <c r="K14" s="21">
        <f t="shared" si="0"/>
        <v>823647.57</v>
      </c>
      <c r="L14" s="21">
        <f t="shared" si="0"/>
        <v>823840.05999999994</v>
      </c>
      <c r="M14" s="21">
        <f t="shared" si="0"/>
        <v>1359220.8199999998</v>
      </c>
      <c r="N14" s="21">
        <f t="shared" si="0"/>
        <v>831891.67999999982</v>
      </c>
      <c r="O14" s="21">
        <f t="shared" si="0"/>
        <v>724729.21999999986</v>
      </c>
      <c r="P14" s="21">
        <f t="shared" si="0"/>
        <v>1020670.74</v>
      </c>
      <c r="Q14" s="21">
        <f t="shared" si="0"/>
        <v>1509391.4199999997</v>
      </c>
      <c r="R14" s="21">
        <f t="shared" si="0"/>
        <v>595087.19999999995</v>
      </c>
      <c r="S14" s="21">
        <f t="shared" si="0"/>
        <v>1809480.8999999994</v>
      </c>
      <c r="T14" s="41">
        <f>SUM(Tabela1[[#This Row],[set/18]:[dez/19]])</f>
        <v>15694851.959999997</v>
      </c>
    </row>
    <row r="16" spans="2:20" ht="18.75" x14ac:dyDescent="0.3">
      <c r="B16" s="71" t="s">
        <v>100</v>
      </c>
      <c r="C16" s="64"/>
      <c r="D16" s="64"/>
      <c r="E16" s="66"/>
      <c r="H16" s="68" t="s">
        <v>102</v>
      </c>
      <c r="I16" s="37"/>
      <c r="J16" s="37"/>
      <c r="K16" s="38"/>
    </row>
    <row r="17" spans="2:20" ht="15.75" x14ac:dyDescent="0.25">
      <c r="B17" s="52" t="s">
        <v>90</v>
      </c>
      <c r="C17" s="32"/>
      <c r="D17" s="32"/>
      <c r="E17" s="67">
        <f>AVERAGE(D27:S27)</f>
        <v>7420396.8912500013</v>
      </c>
      <c r="H17" s="52" t="s">
        <v>89</v>
      </c>
      <c r="I17" s="53"/>
      <c r="J17" s="53"/>
      <c r="K17" s="67">
        <f>MAX(D27:S27)</f>
        <v>12375819.92</v>
      </c>
    </row>
    <row r="19" spans="2:20" x14ac:dyDescent="0.25">
      <c r="C19" s="63" t="s">
        <v>87</v>
      </c>
    </row>
    <row r="20" spans="2:20" x14ac:dyDescent="0.25">
      <c r="C20" s="16" t="s">
        <v>56</v>
      </c>
      <c r="D20" s="20" t="s">
        <v>58</v>
      </c>
      <c r="E20" s="20" t="s">
        <v>59</v>
      </c>
      <c r="F20" s="20" t="s">
        <v>60</v>
      </c>
      <c r="G20" s="20" t="s">
        <v>61</v>
      </c>
      <c r="H20" s="20" t="s">
        <v>62</v>
      </c>
      <c r="I20" s="20" t="s">
        <v>63</v>
      </c>
      <c r="J20" s="20" t="s">
        <v>64</v>
      </c>
      <c r="K20" s="20" t="s">
        <v>65</v>
      </c>
      <c r="L20" s="20" t="s">
        <v>66</v>
      </c>
      <c r="M20" s="20" t="s">
        <v>67</v>
      </c>
      <c r="N20" s="20" t="s">
        <v>68</v>
      </c>
      <c r="O20" s="20" t="s">
        <v>69</v>
      </c>
      <c r="P20" s="20" t="s">
        <v>70</v>
      </c>
      <c r="Q20" s="20" t="s">
        <v>71</v>
      </c>
      <c r="R20" s="20" t="s">
        <v>72</v>
      </c>
      <c r="S20" s="20" t="s">
        <v>73</v>
      </c>
      <c r="T20" s="40" t="s">
        <v>91</v>
      </c>
    </row>
    <row r="21" spans="2:20" x14ac:dyDescent="0.25">
      <c r="C21" t="s">
        <v>10</v>
      </c>
      <c r="D21" s="15">
        <f>SUMIFS('BD (2)'!$H:$H,'BD (2)'!B:B,Resolução!$C$21,'BD (2)'!$K:$K,Resolução!$D$20)</f>
        <v>939195.21000000008</v>
      </c>
      <c r="E21" s="15">
        <f>SUMIFS('BD (2)'!$H:$H,'BD (2)'!$B:$B,Resolução!C21,'BD (2)'!$K:$K,Resolução!$E$20)</f>
        <v>1229608.2799999998</v>
      </c>
      <c r="F21" s="15">
        <f>SUMIFS('BD (2)'!$H:$H,'BD (2)'!$B:$B,Resolução!C21,'BD (2)'!$K:$K,Resolução!$F$20)</f>
        <v>1419826.1</v>
      </c>
      <c r="G21" s="15">
        <f>SUMIFS('BD (2)'!$H:$H,'BD (2)'!$B:$B,Resolução!C21,'BD (2)'!$K:$K,Resolução!G$20)</f>
        <v>1587259.1900000002</v>
      </c>
      <c r="H21" s="15">
        <f>SUMIFS('BD (2)'!$H:$H,'BD (2)'!$B:$B,Resolução!C21,'BD (2)'!$K:$K,Resolução!$H$20)</f>
        <v>1186256.49</v>
      </c>
      <c r="I21" s="15">
        <f>SUMIFS('BD (2)'!$H:$H,'BD (2)'!$B:$B,Resolução!C21,'BD (2)'!$K:$K,Resolução!$I$20)</f>
        <v>1482165.9799999997</v>
      </c>
      <c r="J21" s="15">
        <f>SUMIFS('BD (2)'!$H:$H,'BD (2)'!$B:$B,Resolução!C21,'BD (2)'!$K:$K,Resolução!$J$20)</f>
        <v>811132.5</v>
      </c>
      <c r="K21" s="15">
        <f>SUMIFS('BD (2)'!$H:$H,'BD (2)'!$B:$B,Resolução!C21,'BD (2)'!$K:$K,Resolução!$K$20)</f>
        <v>1593562.95</v>
      </c>
      <c r="L21" s="15">
        <f>SUMIFS('BD (2)'!$H:$H,'BD (2)'!$B:$B,Resolução!C21,'BD (2)'!$K:$K,Resolução!$L$20)</f>
        <v>783941.67</v>
      </c>
      <c r="M21" s="15">
        <f>SUMIFS('BD (2)'!$H:$H,'BD (2)'!$B:$B,Resolução!C21,'BD (2)'!$K:$K,Resolução!$M$20)</f>
        <v>2725979.4</v>
      </c>
      <c r="N21" s="15">
        <f>SUMIFS('BD (2)'!$H:$H,'BD (2)'!$B:$B,Resolução!C21,'BD (2)'!$K:$K,Resolução!$N$20)</f>
        <v>2109549.2850000001</v>
      </c>
      <c r="O21" s="15">
        <f>SUMIFS('BD (2)'!$H:$H,'BD (2)'!$B:$B,Resolução!C21,'BD (2)'!$K:$K,Resolução!$O$20)</f>
        <v>952043.03999999992</v>
      </c>
      <c r="P21" s="15">
        <f>SUMIFS('BD (2)'!$H:$H,'BD (2)'!$B:$B,Resolução!C21,'BD (2)'!$K:$K,Resolução!$P$20)</f>
        <v>938647.61</v>
      </c>
      <c r="Q21" s="15">
        <f>SUMIFS('BD (2)'!$H:$H,'BD (2)'!$B:$B,Resolução!C21,'BD (2)'!$K:$K,Resolução!$Q$20)</f>
        <v>2215924.48</v>
      </c>
      <c r="R21" s="15">
        <f>SUMIFS('BD (2)'!$H:$H,'BD (2)'!$B:$B,Resolução!C21,'BD (2)'!$K:$K,Resolução!$R$20)</f>
        <v>952833.26</v>
      </c>
      <c r="S21" s="15">
        <f>SUMIFS('BD (2)'!$H:$H,'BD (2)'!$B:$B,Resolução!C21,'BD (2)'!$K:$K,Resolução!$S$20)</f>
        <v>3959729.4399999995</v>
      </c>
      <c r="T21" s="15">
        <f>AVERAGE(Tabela15[[#This Row],[set/18]:[dez/19]])</f>
        <v>1555478.4303124999</v>
      </c>
    </row>
    <row r="22" spans="2:20" x14ac:dyDescent="0.25">
      <c r="C22" t="s">
        <v>11</v>
      </c>
      <c r="D22" s="15">
        <f>SUMIFS('BD (2)'!$H:$H,'BD (2)'!B:B,Resolução!C22,'BD (2)'!$K:$K,Resolução!$D$7)</f>
        <v>1095488.1599999999</v>
      </c>
      <c r="E22" s="15">
        <f>SUMIFS('BD (2)'!$H:$H,'BD (2)'!$B:$B,Resolução!C22,'BD (2)'!$K:$K,Resolução!$E$20)</f>
        <v>2555442.5600000005</v>
      </c>
      <c r="F22" s="15">
        <f>SUMIFS('BD (2)'!$H:$H,'BD (2)'!$B:$B,Resolução!C22,'BD (2)'!$K:$K,Resolução!$F$20)</f>
        <v>1718947.9</v>
      </c>
      <c r="G22" s="15">
        <f>SUMIFS('BD (2)'!$H:$H,'BD (2)'!$B:$B,Resolução!C22,'BD (2)'!$K:$K,Resolução!G$7)</f>
        <v>857856.85000000009</v>
      </c>
      <c r="H22" s="15">
        <f>SUMIFS('BD (2)'!$H:$H,'BD (2)'!$B:$B,Resolução!C22,'BD (2)'!$K:$K,Resolução!$H$20)</f>
        <v>874935.11</v>
      </c>
      <c r="I22" s="15">
        <f>SUMIFS('BD (2)'!$H:$H,'BD (2)'!$B:$B,Resolução!C22,'BD (2)'!$K:$K,Resolução!$I$7)</f>
        <v>1347335.8699999999</v>
      </c>
      <c r="J22" s="15">
        <f>SUMIFS('BD (2)'!$H:$H,'BD (2)'!$B:$B,Resolução!C22,'BD (2)'!$K:$K,Resolução!$J$20)</f>
        <v>479509.58999999997</v>
      </c>
      <c r="K22" s="15">
        <f>SUMIFS('BD (2)'!$H:$H,'BD (2)'!$B:$B,Resolução!C22,'BD (2)'!$K:$K,Resolução!$K$20)</f>
        <v>1394813.46</v>
      </c>
      <c r="L22" s="15">
        <f>SUMIFS('BD (2)'!$H:$H,'BD (2)'!$B:$B,Resolução!C22,'BD (2)'!$K:$K,Resolução!$L$20)</f>
        <v>1317483.0000000002</v>
      </c>
      <c r="M22" s="15">
        <f>SUMIFS('BD (2)'!$H:$H,'BD (2)'!$B:$B,Resolução!C22,'BD (2)'!$K:$K,Resolução!$M$20)</f>
        <v>1630025.2399999998</v>
      </c>
      <c r="N22" s="15">
        <f>SUMIFS('BD (2)'!$H:$H,'BD (2)'!$B:$B,Resolução!C22,'BD (2)'!$K:$K,Resolução!$N$20)</f>
        <v>1609549.75</v>
      </c>
      <c r="O22" s="15">
        <f>SUMIFS('BD (2)'!$H:$H,'BD (2)'!$B:$B,Resolução!C22,'BD (2)'!$K:$K,Resolução!$O$20)</f>
        <v>1046755.17</v>
      </c>
      <c r="P22" s="15">
        <f>SUMIFS('BD (2)'!$H:$H,'BD (2)'!$B:$B,Resolução!C22,'BD (2)'!$K:$K,Resolução!$P$20)</f>
        <v>1255161.9000000001</v>
      </c>
      <c r="Q22" s="15">
        <f>SUMIFS('BD (2)'!$H:$H,'BD (2)'!$B:$B,Resolução!C22,'BD (2)'!$K:$K,Resolução!$Q$20)</f>
        <v>3421587.3200000003</v>
      </c>
      <c r="R22" s="15">
        <f>SUMIFS('BD (2)'!$H:$H,'BD (2)'!$B:$B,Resolução!C22,'BD (2)'!$K:$K,Resolução!$R$20)</f>
        <v>617106.5</v>
      </c>
      <c r="S22" s="15">
        <f>SUMIFS('BD (2)'!$H:$H,'BD (2)'!$B:$B,Resolução!C22,'BD (2)'!$K:$K,Resolução!$S$20)</f>
        <v>2283342.4400000004</v>
      </c>
      <c r="T22" s="15">
        <f>AVERAGE(Tabela15[[#This Row],[set/18]:[dez/19]])</f>
        <v>1469083.80125</v>
      </c>
    </row>
    <row r="23" spans="2:20" x14ac:dyDescent="0.25">
      <c r="C23" t="s">
        <v>34</v>
      </c>
      <c r="D23" s="15">
        <f>SUMIFS('BD (2)'!$H:$H,'BD (2)'!B:B,Resolução!C23,'BD (2)'!$K:$K,Resolução!$D$7)</f>
        <v>821599.59000000008</v>
      </c>
      <c r="E23" s="15">
        <f>SUMIFS('BD (2)'!$H:$H,'BD (2)'!$B:$B,Resolução!C23,'BD (2)'!$K:$K,Resolução!$E$20)</f>
        <v>2390476.9600000004</v>
      </c>
      <c r="F23" s="15">
        <f>SUMIFS('BD (2)'!$H:$H,'BD (2)'!$B:$B,Resolução!C23,'BD (2)'!$K:$K,Resolução!$F$20)</f>
        <v>985577.3</v>
      </c>
      <c r="G23" s="15">
        <f>SUMIFS('BD (2)'!$H:$H,'BD (2)'!$B:$B,Resolução!C23,'BD (2)'!$K:$K,Resolução!G$7)</f>
        <v>935141.32000000007</v>
      </c>
      <c r="H23" s="15">
        <f>SUMIFS('BD (2)'!$H:$H,'BD (2)'!$B:$B,Resolução!C23,'BD (2)'!$K:$K,Resolução!$H$20)</f>
        <v>1544720.7450000001</v>
      </c>
      <c r="I23" s="15">
        <f>SUMIFS('BD (2)'!$H:$H,'BD (2)'!$B:$B,Resolução!C23,'BD (2)'!$K:$K,Resolução!$I$7)</f>
        <v>1537438.4600000002</v>
      </c>
      <c r="J23" s="15">
        <f>SUMIFS('BD (2)'!$H:$H,'BD (2)'!$B:$B,Resolução!C23,'BD (2)'!$K:$K,Resolução!$J$20)</f>
        <v>1559748.75</v>
      </c>
      <c r="K23" s="15">
        <f>SUMIFS('BD (2)'!$H:$H,'BD (2)'!$B:$B,Resolução!C23,'BD (2)'!$K:$K,Resolução!$K$20)</f>
        <v>1332862.6949999998</v>
      </c>
      <c r="L23" s="15">
        <f>SUMIFS('BD (2)'!$H:$H,'BD (2)'!$B:$B,Resolução!C23,'BD (2)'!$K:$K,Resolução!$L$20)</f>
        <v>1042776.97</v>
      </c>
      <c r="M23" s="15">
        <f>SUMIFS('BD (2)'!$H:$H,'BD (2)'!$B:$B,Resolução!C23,'BD (2)'!$K:$K,Resolução!$M$20)</f>
        <v>1629183.9800000002</v>
      </c>
      <c r="N23" s="15">
        <f>SUMIFS('BD (2)'!$H:$H,'BD (2)'!$B:$B,Resolução!C23,'BD (2)'!$K:$K,Resolução!$N$20)</f>
        <v>1148065.0799999998</v>
      </c>
      <c r="O23" s="15">
        <f>SUMIFS('BD (2)'!$H:$H,'BD (2)'!$B:$B,Resolução!C23,'BD (2)'!$K:$K,Resolução!$O$20)</f>
        <v>779802.09</v>
      </c>
      <c r="P23" s="15">
        <f>SUMIFS('BD (2)'!$H:$H,'BD (2)'!$B:$B,Resolução!C23,'BD (2)'!$K:$K,Resolução!$P$20)</f>
        <v>1753192.99</v>
      </c>
      <c r="Q23" s="15">
        <f>SUMIFS('BD (2)'!$H:$H,'BD (2)'!$B:$B,Resolução!C23,'BD (2)'!$K:$K,Resolução!$Q$20)</f>
        <v>3379661.5599999996</v>
      </c>
      <c r="R23" s="15">
        <f>SUMIFS('BD (2)'!$H:$H,'BD (2)'!$B:$B,Resolução!C23,'BD (2)'!$K:$K,Resolução!$R$20)</f>
        <v>1123994.5899999999</v>
      </c>
      <c r="S23" s="15">
        <f>SUMIFS('BD (2)'!$H:$H,'BD (2)'!$B:$B,Resolução!C23,'BD (2)'!$K:$K,Resolução!$S$20)</f>
        <v>2389929.2000000002</v>
      </c>
      <c r="T23" s="15">
        <f>AVERAGE(Tabela15[[#This Row],[set/18]:[dez/19]])</f>
        <v>1522135.7674999998</v>
      </c>
    </row>
    <row r="24" spans="2:20" x14ac:dyDescent="0.25">
      <c r="C24" t="s">
        <v>33</v>
      </c>
      <c r="D24" s="15">
        <f>SUMIFS('BD (2)'!$H:$H,'BD (2)'!B:B,Resolução!C24,'BD (2)'!$K:$K,Resolução!$D$7)</f>
        <v>646694.20000000007</v>
      </c>
      <c r="E24" s="15">
        <f>SUMIFS('BD (2)'!$H:$H,'BD (2)'!$B:$B,Resolução!C24,'BD (2)'!$K:$K,Resolução!$E$20)</f>
        <v>1166052.56</v>
      </c>
      <c r="F24" s="15">
        <f>SUMIFS('BD (2)'!$H:$H,'BD (2)'!$B:$B,Resolução!C24,'BD (2)'!$K:$K,Resolução!$F$20)</f>
        <v>1616106.3599999999</v>
      </c>
      <c r="G24" s="15">
        <f>SUMIFS('BD (2)'!$H:$H,'BD (2)'!$B:$B,Resolução!C24,'BD (2)'!$K:$K,Resolução!G$7)</f>
        <v>1325568.1400000001</v>
      </c>
      <c r="H24" s="15">
        <f>SUMIFS('BD (2)'!$H:$H,'BD (2)'!$B:$B,Resolução!C24,'BD (2)'!$K:$K,Resolução!$H$20)</f>
        <v>1655822.8499999999</v>
      </c>
      <c r="I24" s="15">
        <f>SUMIFS('BD (2)'!$H:$H,'BD (2)'!$B:$B,Resolução!C24,'BD (2)'!$K:$K,Resolução!$I$7)</f>
        <v>1597700.42</v>
      </c>
      <c r="J24" s="15">
        <f>SUMIFS('BD (2)'!$H:$H,'BD (2)'!$B:$B,Resolução!C24,'BD (2)'!$K:$K,Resolução!$J$20)</f>
        <v>946494.56</v>
      </c>
      <c r="K24" s="15">
        <f>SUMIFS('BD (2)'!$H:$H,'BD (2)'!$B:$B,Resolução!C24,'BD (2)'!$K:$K,Resolução!$K$20)</f>
        <v>1026911.49</v>
      </c>
      <c r="L24" s="15">
        <f>SUMIFS('BD (2)'!$H:$H,'BD (2)'!$B:$B,Resolução!C24,'BD (2)'!$K:$K,Resolução!$L$20)</f>
        <v>1116760.07</v>
      </c>
      <c r="M24" s="15">
        <f>SUMIFS('BD (2)'!$H:$H,'BD (2)'!$B:$B,Resolução!C24,'BD (2)'!$K:$K,Resolução!$M$20)</f>
        <v>2210094.3999999994</v>
      </c>
      <c r="N24" s="15">
        <f>SUMIFS('BD (2)'!$H:$H,'BD (2)'!$B:$B,Resolução!C24,'BD (2)'!$K:$K,Resolução!$N$20)</f>
        <v>926957.94</v>
      </c>
      <c r="O24" s="15">
        <f>SUMIFS('BD (2)'!$H:$H,'BD (2)'!$B:$B,Resolução!C24,'BD (2)'!$K:$K,Resolução!$O$20)</f>
        <v>1078756</v>
      </c>
      <c r="P24" s="15">
        <f>SUMIFS('BD (2)'!$H:$H,'BD (2)'!$B:$B,Resolução!C24,'BD (2)'!$K:$K,Resolução!$P$20)</f>
        <v>1022441.2599999999</v>
      </c>
      <c r="Q24" s="15">
        <f>SUMIFS('BD (2)'!$H:$H,'BD (2)'!$B:$B,Resolução!C24,'BD (2)'!$K:$K,Resolução!$Q$20)</f>
        <v>1855574.2999999998</v>
      </c>
      <c r="R24" s="15">
        <f>SUMIFS('BD (2)'!$H:$H,'BD (2)'!$B:$B,Resolução!C24,'BD (2)'!$K:$K,Resolução!$R$20)</f>
        <v>1123522.8399999999</v>
      </c>
      <c r="S24" s="15">
        <f>SUMIFS('BD (2)'!$H:$H,'BD (2)'!$B:$B,Resolução!C24,'BD (2)'!$K:$K,Resolução!$S$20)</f>
        <v>1633894.72</v>
      </c>
      <c r="T24" s="15">
        <f>AVERAGE(Tabela15[[#This Row],[set/18]:[dez/19]])</f>
        <v>1309334.506875</v>
      </c>
    </row>
    <row r="25" spans="2:20" x14ac:dyDescent="0.25">
      <c r="C25" t="s">
        <v>12</v>
      </c>
      <c r="D25" s="15">
        <f>SUMIFS('BD (2)'!$H:$H,'BD (2)'!B:B,Resolução!C25,'BD (2)'!$K:$K,Resolução!$D$7)</f>
        <v>981022.86999999988</v>
      </c>
      <c r="E25" s="15">
        <f>SUMIFS('BD (2)'!$H:$H,'BD (2)'!$B:$B,Resolução!C25,'BD (2)'!$K:$K,Resolução!$E$20)</f>
        <v>1954030.74</v>
      </c>
      <c r="F25" s="15">
        <f>SUMIFS('BD (2)'!$H:$H,'BD (2)'!$B:$B,Resolução!C25,'BD (2)'!$K:$K,Resolução!$F$20)</f>
        <v>1526745.6400000001</v>
      </c>
      <c r="G25" s="15">
        <f>SUMIFS('BD (2)'!$H:$H,'BD (2)'!$B:$B,Resolução!C25,'BD (2)'!$K:$K,Resolução!G$7)</f>
        <v>662615.58000000007</v>
      </c>
      <c r="H25" s="15">
        <f>SUMIFS('BD (2)'!$H:$H,'BD (2)'!$B:$B,Resolução!C25,'BD (2)'!$K:$K,Resolução!$H$20)</f>
        <v>1346026.4850000001</v>
      </c>
      <c r="I25" s="15">
        <f>SUMIFS('BD (2)'!$H:$H,'BD (2)'!$B:$B,Resolução!C25,'BD (2)'!$K:$K,Resolução!$I$7)</f>
        <v>1332890.6599999999</v>
      </c>
      <c r="J25" s="15">
        <f>SUMIFS('BD (2)'!$H:$H,'BD (2)'!$B:$B,Resolução!C25,'BD (2)'!$K:$K,Resolução!$J$20)</f>
        <v>1789974.4699999997</v>
      </c>
      <c r="K25" s="15">
        <f>SUMIFS('BD (2)'!$H:$H,'BD (2)'!$B:$B,Resolução!C25,'BD (2)'!$K:$K,Resolução!$K$20)</f>
        <v>1616624.4749999999</v>
      </c>
      <c r="L25" s="15">
        <f>SUMIFS('BD (2)'!$H:$H,'BD (2)'!$B:$B,Resolução!C25,'BD (2)'!$K:$K,Resolução!$L$20)</f>
        <v>1949249.35</v>
      </c>
      <c r="M25" s="15">
        <f>SUMIFS('BD (2)'!$H:$H,'BD (2)'!$B:$B,Resolução!C25,'BD (2)'!$K:$K,Resolução!$M$20)</f>
        <v>1323610.8000000005</v>
      </c>
      <c r="N25" s="15">
        <f>SUMIFS('BD (2)'!$H:$H,'BD (2)'!$B:$B,Resolução!C25,'BD (2)'!$K:$K,Resolução!$N$20)</f>
        <v>2308798.125</v>
      </c>
      <c r="O25" s="15">
        <f>SUMIFS('BD (2)'!$H:$H,'BD (2)'!$B:$B,Resolução!C25,'BD (2)'!$K:$K,Resolução!$O$20)</f>
        <v>2007266.12</v>
      </c>
      <c r="P25" s="15">
        <f>SUMIFS('BD (2)'!$H:$H,'BD (2)'!$B:$B,Resolução!C25,'BD (2)'!$K:$K,Resolução!$P$20)</f>
        <v>1429253.48</v>
      </c>
      <c r="Q25" s="15">
        <f>SUMIFS('BD (2)'!$H:$H,'BD (2)'!$B:$B,Resolução!C25,'BD (2)'!$K:$K,Resolução!$Q$20)</f>
        <v>1503072.26</v>
      </c>
      <c r="R25" s="15">
        <f>SUMIFS('BD (2)'!$H:$H,'BD (2)'!$B:$B,Resolução!C25,'BD (2)'!$K:$K,Resolução!$R$20)</f>
        <v>1566757.0099999998</v>
      </c>
      <c r="S25" s="15">
        <f>SUMIFS('BD (2)'!$H:$H,'BD (2)'!$B:$B,Resolução!C25,'BD (2)'!$K:$K,Resolução!$S$20)</f>
        <v>1731892.1</v>
      </c>
      <c r="T25" s="15">
        <f>AVERAGE(Tabela15[[#This Row],[set/18]:[dez/19]])</f>
        <v>1564364.3853125004</v>
      </c>
    </row>
    <row r="26" spans="2:20" x14ac:dyDescent="0.25">
      <c r="T26" s="15"/>
    </row>
    <row r="27" spans="2:20" x14ac:dyDescent="0.25">
      <c r="C27" s="16" t="s">
        <v>57</v>
      </c>
      <c r="D27" s="21">
        <f>SUM(D21:D26)</f>
        <v>4484000.03</v>
      </c>
      <c r="E27" s="21">
        <f>SUM(E21:E26)</f>
        <v>9295611.1000000015</v>
      </c>
      <c r="F27" s="21">
        <f>SUM(F21:F25)</f>
        <v>7267203.3000000007</v>
      </c>
      <c r="G27" s="21">
        <f>SUM(G21:G26)</f>
        <v>5368441.08</v>
      </c>
      <c r="H27" s="21">
        <f t="shared" ref="H27" si="1">SUM(H21:H26)</f>
        <v>6607761.6800000006</v>
      </c>
      <c r="I27" s="21">
        <f t="shared" ref="I27" si="2">SUM(I21:I26)</f>
        <v>7297531.3899999997</v>
      </c>
      <c r="J27" s="21">
        <f t="shared" ref="J27" si="3">SUM(J21:J26)</f>
        <v>5586859.8699999992</v>
      </c>
      <c r="K27" s="21">
        <f t="shared" ref="K27" si="4">SUM(K21:K26)</f>
        <v>6964775.0700000003</v>
      </c>
      <c r="L27" s="21">
        <f t="shared" ref="L27" si="5">SUM(L21:L26)</f>
        <v>6210211.0600000005</v>
      </c>
      <c r="M27" s="21">
        <f t="shared" ref="M27" si="6">SUM(M21:M26)</f>
        <v>9518893.8200000003</v>
      </c>
      <c r="N27" s="21">
        <f t="shared" ref="N27" si="7">SUM(N21:N26)</f>
        <v>8102920.1799999997</v>
      </c>
      <c r="O27" s="21">
        <f t="shared" ref="O27" si="8">SUM(O21:O26)</f>
        <v>5864622.4199999999</v>
      </c>
      <c r="P27" s="21">
        <f t="shared" ref="P27" si="9">SUM(P21:P26)</f>
        <v>6398697.2400000002</v>
      </c>
      <c r="Q27" s="21">
        <f t="shared" ref="Q27" si="10">SUM(Q21:Q26)</f>
        <v>12375819.92</v>
      </c>
      <c r="R27" s="21">
        <f t="shared" ref="R27" si="11">SUM(R21:R26)</f>
        <v>5384214.1999999993</v>
      </c>
      <c r="S27" s="21">
        <f t="shared" ref="S27" si="12">SUM(S21:S26)</f>
        <v>11998787.9</v>
      </c>
      <c r="T27" s="41">
        <f>AVERAGE(Tabela15[[#This Row],[set/18]:[dez/19]])</f>
        <v>7420396.8912500013</v>
      </c>
    </row>
    <row r="28" spans="2:20" collapsed="1" x14ac:dyDescent="0.25"/>
    <row r="29" spans="2:20" ht="18.75" x14ac:dyDescent="0.3">
      <c r="B29" s="68" t="s">
        <v>103</v>
      </c>
      <c r="C29" s="37"/>
      <c r="D29" s="37"/>
      <c r="E29" s="55"/>
      <c r="H29" s="68" t="s">
        <v>104</v>
      </c>
      <c r="I29" s="37"/>
      <c r="J29" s="37"/>
      <c r="K29" s="39"/>
      <c r="M29" s="68" t="s">
        <v>106</v>
      </c>
      <c r="N29" s="69"/>
      <c r="O29" s="69"/>
      <c r="P29" s="69"/>
      <c r="Q29" s="75"/>
    </row>
    <row r="30" spans="2:20" ht="18.75" x14ac:dyDescent="0.3">
      <c r="B30" s="35"/>
      <c r="C30" s="36"/>
      <c r="D30" s="36"/>
      <c r="E30" s="67">
        <f>T40</f>
        <v>9205248.2399999984</v>
      </c>
      <c r="H30" s="45" t="s">
        <v>80</v>
      </c>
      <c r="I30" s="36"/>
      <c r="J30" s="36"/>
      <c r="K30" s="76">
        <f>MAX(E44:E48)</f>
        <v>0.1451211554906528</v>
      </c>
      <c r="M30" s="45" t="s">
        <v>96</v>
      </c>
      <c r="N30" s="70"/>
      <c r="O30" s="36"/>
      <c r="P30" s="36"/>
      <c r="Q30" s="67">
        <f>F48</f>
        <v>25029830.165000014</v>
      </c>
    </row>
    <row r="32" spans="2:20" x14ac:dyDescent="0.25">
      <c r="C32" s="63" t="s">
        <v>88</v>
      </c>
    </row>
    <row r="33" spans="3:22" x14ac:dyDescent="0.25">
      <c r="C33" s="56" t="s">
        <v>56</v>
      </c>
      <c r="D33" s="25" t="s">
        <v>58</v>
      </c>
      <c r="E33" s="25" t="s">
        <v>59</v>
      </c>
      <c r="F33" s="25" t="s">
        <v>60</v>
      </c>
      <c r="G33" s="25" t="s">
        <v>61</v>
      </c>
      <c r="H33" s="25" t="s">
        <v>62</v>
      </c>
      <c r="I33" s="25" t="s">
        <v>63</v>
      </c>
      <c r="J33" s="25" t="s">
        <v>64</v>
      </c>
      <c r="K33" s="25" t="s">
        <v>65</v>
      </c>
      <c r="L33" s="25" t="s">
        <v>66</v>
      </c>
      <c r="M33" s="25" t="s">
        <v>67</v>
      </c>
      <c r="N33" s="25" t="s">
        <v>68</v>
      </c>
      <c r="O33" s="25" t="s">
        <v>69</v>
      </c>
      <c r="P33" s="25" t="s">
        <v>70</v>
      </c>
      <c r="Q33" s="25" t="s">
        <v>71</v>
      </c>
      <c r="R33" s="25" t="s">
        <v>72</v>
      </c>
      <c r="S33" s="26" t="s">
        <v>73</v>
      </c>
      <c r="T33" s="42" t="s">
        <v>57</v>
      </c>
    </row>
    <row r="34" spans="3:22" x14ac:dyDescent="0.25">
      <c r="C34" s="57" t="s">
        <v>10</v>
      </c>
      <c r="D34" s="27">
        <f>SUMIFS('BD (2)'!$G:$G,'BD (2)'!B:B,Resolução!$C$34,'BD (2)'!K:K,Resolução!D33)</f>
        <v>105299.79</v>
      </c>
      <c r="E34" s="27">
        <f>SUMIFS('BD (2)'!G:G,'BD (2)'!B:B,Resolução!C34,'BD (2)'!K:K,Resolução!$E$33)</f>
        <v>80581.72</v>
      </c>
      <c r="F34" s="27">
        <f>SUMIFS('BD (2)'!G:G,'BD (2)'!B:B,Resolução!C34,'BD (2)'!K:K,Resolução!$F$33)</f>
        <v>97781.9</v>
      </c>
      <c r="G34" s="27">
        <f>SUMIFS('BD (2)'!$G:$G,'BD (2)'!$B:$B,Resolução!C34,'BD (2)'!$K:$K,Resolução!$G$33)</f>
        <v>95833.81</v>
      </c>
      <c r="H34" s="27">
        <f>SUMIFS('BD (2)'!$G:$G,'BD (2)'!$B:$B,Resolução!C34,'BD (2)'!$K:$K,Resolução!$H$33)</f>
        <v>169464.51</v>
      </c>
      <c r="I34" s="27">
        <f>SUMIFS('BD (2)'!$G:$G,'BD (2)'!$B:$B,Resolução!C34,'BD (2)'!$K:$K,Resolução!$I$33)</f>
        <v>89079.01999999999</v>
      </c>
      <c r="J34" s="27">
        <f>SUMIFS('BD (2)'!$G:$G,'BD (2)'!$B:$B,Resolução!C34,'BD (2)'!$K:$K,Resolução!$J$33)</f>
        <v>94590.5</v>
      </c>
      <c r="K34" s="27">
        <f>SUMIFS('BD (2)'!$G:$G,'BD (2)'!$B:$B,Resolução!C34,'BD (2)'!$K:$K,Resolução!$K$33)</f>
        <v>118751.55</v>
      </c>
      <c r="L34" s="27">
        <f>SUMIFS('BD (2)'!$G:$G,'BD (2)'!$B:$B,Resolução!C$34,'BD (2)'!$K:$K,Resolução!$L$33)</f>
        <v>64940.329999999994</v>
      </c>
      <c r="M34" s="27">
        <f>SUMIFS('BD (2)'!$G:$G,'BD (2)'!$B:$B,Resolução!C34,'BD (2)'!$K:$K,Resolução!$M$33)</f>
        <v>358532.6</v>
      </c>
      <c r="N34" s="27">
        <f>SUMIFS('BD (2)'!$G:$G,'BD (2)'!$B:$B,Resolução!C34,'BD (2)'!$K:$K,Resolução!$N$33)</f>
        <v>194075.71500000003</v>
      </c>
      <c r="O34" s="27">
        <f>SUMIFS('BD (2)'!$G:$G,'BD (2)'!$B:$B,Resolução!C34,'BD (2)'!$K:$K,Resolução!$O$33)</f>
        <v>40414.959999999999</v>
      </c>
      <c r="P34" s="27">
        <f>SUMIFS('BD (2)'!$G:$G,'BD (2)'!$B:$B,Resolução!C34,'BD (2)'!$K:$K,Resolução!$P$33)</f>
        <v>84683.39</v>
      </c>
      <c r="Q34" s="27">
        <f>SUMIFS('BD (2)'!$G:$G,'BD (2)'!$B:$B,Resolução!C34,'BD (2)'!$K:$K,Resolução!$Q$33)</f>
        <v>238491.51999999999</v>
      </c>
      <c r="R34" s="27">
        <f>SUMIFS('BD (2)'!$G:$G,'BD (2)'!$B:$B,Resolução!C34,'BD (2)'!$K:$K,Resolução!$R$33)</f>
        <v>121294.74</v>
      </c>
      <c r="S34" s="27">
        <f>SUMIFS('BD (2)'!$G:$G,'BD (2)'!$B:$B,Resolução!C34,'BD (2)'!$K:$K,Resolução!$S$33)</f>
        <v>90692.56</v>
      </c>
      <c r="T34" s="43">
        <f>SUM(D34:S34)</f>
        <v>2044508.615</v>
      </c>
    </row>
    <row r="35" spans="3:22" x14ac:dyDescent="0.25">
      <c r="C35" s="57" t="s">
        <v>11</v>
      </c>
      <c r="D35" s="27">
        <f>SUMIFS('BD (2)'!$G:$G,'BD (2)'!B:B,Resolução!C35,'BD (2)'!K:K,Resolução!$D$33)</f>
        <v>56794.84</v>
      </c>
      <c r="E35" s="27">
        <f>SUMIFS('BD (2)'!G:G,'BD (2)'!B:B,Resolução!C35,'BD (2)'!K:K,Resolução!$E$33)</f>
        <v>64047.44</v>
      </c>
      <c r="F35" s="27">
        <f>SUMIFS('BD (2)'!G:G,'BD (2)'!B:B,Resolução!$C$35,'BD (2)'!K:K,Resolução!F33)</f>
        <v>194354.1</v>
      </c>
      <c r="G35" s="27">
        <f>SUMIFS('BD (2)'!$G:$G,'BD (2)'!$B:$B,Resolução!C35,'BD (2)'!$K:$K,Resolução!$G$33)</f>
        <v>87333.15</v>
      </c>
      <c r="H35" s="27">
        <f>SUMIFS('BD (2)'!$G:$G,'BD (2)'!$B:$B,Resolução!C35,'BD (2)'!$K:$K,Resolução!$H$33)</f>
        <v>106876.89</v>
      </c>
      <c r="I35" s="27">
        <f>SUMIFS('BD (2)'!$G:$G,'BD (2)'!$B:$B,Resolução!C35,'BD (2)'!$K:$K,Resolução!$I$33)</f>
        <v>109167.13</v>
      </c>
      <c r="J35" s="27">
        <f>SUMIFS('BD (2)'!$G:$G,'BD (2)'!$B:$B,Resolução!C35,'BD (2)'!$K:$K,Resolução!$J$33)</f>
        <v>39513.410000000003</v>
      </c>
      <c r="K35" s="27">
        <f>SUMIFS('BD (2)'!$G:$G,'BD (2)'!$B:$B,Resolução!C35,'BD (2)'!$K:$K,Resolução!$K$33)</f>
        <v>78743.040000000008</v>
      </c>
      <c r="L35" s="27">
        <f>SUMIFS('BD (2)'!$G:$G,'BD (2)'!$B:$B,Resolução!C$35,'BD (2)'!$K:$K,Resolução!$L$33)</f>
        <v>50852</v>
      </c>
      <c r="M35" s="27">
        <f>SUMIFS('BD (2)'!$G:$G,'BD (2)'!$B:$B,Resolução!C35,'BD (2)'!$K:$K,Resolução!$M$33)</f>
        <v>31166.759999999995</v>
      </c>
      <c r="N35" s="27">
        <f>SUMIFS('BD (2)'!$G:$G,'BD (2)'!$B:$B,Resolução!C35,'BD (2)'!$K:$K,Resolução!$N$33)</f>
        <v>166811.25</v>
      </c>
      <c r="O35" s="27">
        <f>SUMIFS('BD (2)'!$G:$G,'BD (2)'!$B:$B,Resolução!C35,'BD (2)'!$K:$K,Resolução!$O$33)</f>
        <v>92758.83</v>
      </c>
      <c r="P35" s="27">
        <f>SUMIFS('BD (2)'!$G:$G,'BD (2)'!$B:$B,Resolução!C35,'BD (2)'!$K:$K,Resolução!$P$33)</f>
        <v>52830.100000000006</v>
      </c>
      <c r="Q35" s="27">
        <f>SUMIFS('BD (2)'!$G:$G,'BD (2)'!$B:$B,Resolução!C35,'BD (2)'!$K:$K,Resolução!$Q$33)</f>
        <v>137420.68</v>
      </c>
      <c r="R35" s="27">
        <f>SUMIFS('BD (2)'!$G:$G,'BD (2)'!$B:$B,Resolução!C35,'BD (2)'!$K:$K,Resolução!$R$33)</f>
        <v>84397.5</v>
      </c>
      <c r="S35" s="27">
        <f>SUMIFS('BD (2)'!$G:$G,'BD (2)'!$B:$B,Resolução!C35,'BD (2)'!$K:$K,Resolução!$S$33)</f>
        <v>63059.56</v>
      </c>
      <c r="T35" s="43">
        <f>SUM(D35:S35)</f>
        <v>1416126.6800000002</v>
      </c>
      <c r="V35" s="15"/>
    </row>
    <row r="36" spans="3:22" x14ac:dyDescent="0.25">
      <c r="C36" s="57" t="s">
        <v>34</v>
      </c>
      <c r="D36" s="27">
        <f>SUMIFS('BD (2)'!$G:$G,'BD (2)'!B:B,Resolução!C36,'BD (2)'!K:K,Resolução!$D$33)</f>
        <v>35685.410000000003</v>
      </c>
      <c r="E36" s="27">
        <f>SUMIFS('BD (2)'!G:G,'BD (2)'!B:B,Resolução!C36,'BD (2)'!K:K,Resolução!$E$33)</f>
        <v>155007.03999999998</v>
      </c>
      <c r="F36" s="27">
        <f>SUMIFS('BD (2)'!G:G,'BD (2)'!B:B,Resolução!C36,'BD (2)'!K:K,Resolução!$F$33)</f>
        <v>129937.7</v>
      </c>
      <c r="G36" s="27">
        <f>SUMIFS('BD (2)'!$G:$G,'BD (2)'!$B:$B,Resolução!C36,'BD (2)'!$K:$K,Resolução!$G$33)</f>
        <v>127457.68</v>
      </c>
      <c r="H36" s="27">
        <f>SUMIFS('BD (2)'!$G:$G,'BD (2)'!$B:$B,Resolução!C36,'BD (2)'!$K:$K,Resolução!$H$33)</f>
        <v>77457.255000000005</v>
      </c>
      <c r="I36" s="27">
        <f>SUMIFS('BD (2)'!$G:$G,'BD (2)'!$B:$B,Resolução!C36,'BD (2)'!$K:$K,Resolução!$I$33)</f>
        <v>23192.54</v>
      </c>
      <c r="J36" s="27">
        <f>SUMIFS('BD (2)'!$G:$G,'BD (2)'!$B:$B,Resolução!C36,'BD (2)'!$K:$K,Resolução!$J$33)</f>
        <v>218012.25</v>
      </c>
      <c r="K36" s="27">
        <f>SUMIFS('BD (2)'!$G:$G,'BD (2)'!$B:$B,Resolução!C36,'BD (2)'!$K:$K,Resolução!$K$33)</f>
        <v>103430.80499999999</v>
      </c>
      <c r="L36" s="27">
        <f>SUMIFS('BD (2)'!$G:$G,'BD (2)'!$B:$B,Resolução!C$36,'BD (2)'!$K:$K,Resolução!$L$33)</f>
        <v>86100.03</v>
      </c>
      <c r="M36" s="27">
        <f>SUMIFS('BD (2)'!$G:$G,'BD (2)'!$B:$B,Resolução!C36,'BD (2)'!$K:$K,Resolução!$M$33)</f>
        <v>87150.01999999999</v>
      </c>
      <c r="N36" s="27">
        <f>SUMIFS('BD (2)'!$G:$G,'BD (2)'!$B:$B,Resolução!C36,'BD (2)'!$K:$K,Resolução!$N$33)</f>
        <v>85468.920000000013</v>
      </c>
      <c r="O36" s="27">
        <f>SUMIFS('BD (2)'!$G:$G,'BD (2)'!$B:$B,Resolução!C36,'BD (2)'!$K:$K,Resolução!$O$33)</f>
        <v>80564.91</v>
      </c>
      <c r="P36" s="27">
        <f>SUMIFS('BD (2)'!$G:$G,'BD (2)'!$B:$B,Resolução!C36,'BD (2)'!$K:$K,Resolução!$P$33)</f>
        <v>87442.01</v>
      </c>
      <c r="Q36" s="27">
        <f>SUMIFS('BD (2)'!$G:$G,'BD (2)'!$B:$B,Resolução!C36,'BD (2)'!$K:$K,Resolução!$Q$33)</f>
        <v>236604.44</v>
      </c>
      <c r="R36" s="27">
        <f>SUMIFS('BD (2)'!$G:$G,'BD (2)'!$B:$B,Resolução!C36,'BD (2)'!$K:$K,Resolução!$R$33)</f>
        <v>107852.41</v>
      </c>
      <c r="S36" s="27">
        <f>SUMIFS('BD (2)'!$G:$G,'BD (2)'!$B:$B,Resolução!C36,'BD (2)'!$K:$K,Resolução!$S$33)</f>
        <v>86138.8</v>
      </c>
      <c r="T36" s="43">
        <f t="shared" ref="T36:T38" si="13">SUM(D36:S36)</f>
        <v>1727502.2199999997</v>
      </c>
      <c r="V36" s="15"/>
    </row>
    <row r="37" spans="3:22" x14ac:dyDescent="0.25">
      <c r="C37" s="57" t="s">
        <v>33</v>
      </c>
      <c r="D37" s="27">
        <f>SUMIFS('BD (2)'!$G:$G,'BD (2)'!B:B,Resolução!C37,'BD (2)'!K:K,Resolução!$D$33)</f>
        <v>30965.8</v>
      </c>
      <c r="E37" s="27">
        <f>SUMIFS('BD (2)'!G:G,'BD (2)'!B:B,Resolução!C37,'BD (2)'!K:K,Resolução!$E$33)</f>
        <v>54403.44</v>
      </c>
      <c r="F37" s="27">
        <f>SUMIFS('BD (2)'!G:G,'BD (2)'!B:B,Resolução!C37,'BD (2)'!K:K,Resolução!$F$33)</f>
        <v>228351.64</v>
      </c>
      <c r="G37" s="27">
        <f>SUMIFS('BD (2)'!$G:$G,'BD (2)'!$B:$B,Resolução!C37,'BD (2)'!$K:$K,Resolução!$G$33)</f>
        <v>82758.86</v>
      </c>
      <c r="H37" s="27">
        <f>SUMIFS('BD (2)'!$G:$G,'BD (2)'!$B:$B,Resolução!C37,'BD (2)'!$K:$K,Resolução!$H$33)</f>
        <v>162903.15</v>
      </c>
      <c r="I37" s="27">
        <f>SUMIFS('BD (2)'!$G:$G,'BD (2)'!$B:$B,Resolução!C37,'BD (2)'!$K:$K,Resolução!$I$33)</f>
        <v>114134.57999999999</v>
      </c>
      <c r="J37" s="27">
        <f>SUMIFS('BD (2)'!$G:$G,'BD (2)'!$B:$B,Resolução!C37,'BD (2)'!$K:$K,Resolução!$J$33)</f>
        <v>28526.44</v>
      </c>
      <c r="K37" s="27">
        <f>SUMIFS('BD (2)'!$G:$G,'BD (2)'!$B:$B,Resolução!C37,'BD (2)'!$K:$K,Resolução!$K$33)</f>
        <v>64175.51</v>
      </c>
      <c r="L37" s="27">
        <f>SUMIFS('BD (2)'!$G:$G,'BD (2)'!$B:$B,Resolução!$C$37,'BD (2)'!$K:$K,Resolução!$L$33)</f>
        <v>179935.93</v>
      </c>
      <c r="M37" s="27">
        <f>SUMIFS('BD (2)'!$G:$G,'BD (2)'!$B:$B,Resolução!C37,'BD (2)'!$K:$K,Resolução!$M$33)</f>
        <v>202693.59999999998</v>
      </c>
      <c r="N37" s="27">
        <f>SUMIFS('BD (2)'!$G:$G,'BD (2)'!$B:$B,Resolução!C37,'BD (2)'!$K:$K,Resolução!$N$33)</f>
        <v>102815.06</v>
      </c>
      <c r="O37" s="27">
        <f>SUMIFS('BD (2)'!$G:$G,'BD (2)'!$B:$B,Resolução!C37,'BD (2)'!$K:$K,Resolução!$O$33)</f>
        <v>37440.999999999993</v>
      </c>
      <c r="P37" s="27">
        <f>SUMIFS('BD (2)'!$G:$G,'BD (2)'!$B:$B,Resolução!C37,'BD (2)'!$K:$K,Resolução!$P$33)</f>
        <v>79182.740000000005</v>
      </c>
      <c r="Q37" s="27">
        <f>SUMIFS('BD (2)'!$G:$G,'BD (2)'!$B:$B,Resolução!C37,'BD (2)'!$K:$K,Resolução!$Q$33)</f>
        <v>133541.70000000001</v>
      </c>
      <c r="R37" s="27">
        <f>SUMIFS('BD (2)'!$G:$G,'BD (2)'!$B:$B,Resolução!C37,'BD (2)'!$K:$K,Resolução!$R$33)</f>
        <v>143408.16</v>
      </c>
      <c r="S37" s="27">
        <f>SUMIFS('BD (2)'!$G:$G,'BD (2)'!$B:$B,Resolução!C37,'BD (2)'!$K:$K,Resolução!$S$33)</f>
        <v>132345.28</v>
      </c>
      <c r="T37" s="43">
        <f t="shared" si="13"/>
        <v>1777582.8899999997</v>
      </c>
      <c r="V37" s="15"/>
    </row>
    <row r="38" spans="3:22" x14ac:dyDescent="0.25">
      <c r="C38" s="57" t="s">
        <v>12</v>
      </c>
      <c r="D38" s="77">
        <f>SUMIFS('BD (2)'!$G:$G,'BD (2)'!B:B,Resolução!C38,'BD (2)'!K:K,Resolução!$D$33)</f>
        <v>16990.129999999997</v>
      </c>
      <c r="E38" s="27">
        <f>SUMIFS('BD (2)'!G:G,'BD (2)'!B:B,Resolução!C38,'BD (2)'!K:K,Resolução!$E$33)</f>
        <v>179037.25999999995</v>
      </c>
      <c r="F38" s="27">
        <f>SUMIFS('BD (2)'!G:G,'BD (2)'!B:B,Resolução!C38,'BD (2)'!K:K,Resolução!$F$33)</f>
        <v>249709.36</v>
      </c>
      <c r="G38" s="27">
        <f>SUMIFS('BD (2)'!$G:$G,'BD (2)'!$B:$B,Resolução!C38,'BD (2)'!$K:$K,Resolução!$G$33)</f>
        <v>73200.42</v>
      </c>
      <c r="H38" s="27">
        <f>SUMIFS('BD (2)'!$G:$G,'BD (2)'!$B:$B,Resolução!C38,'BD (2)'!$K:$K,Resolução!$H$33)</f>
        <v>182940.01500000001</v>
      </c>
      <c r="I38" s="27">
        <f>SUMIFS('BD (2)'!$G:$G,'BD (2)'!$B:$B,Resolução!C38,'BD (2)'!$K:$K,Resolução!$I$33)</f>
        <v>66096.34</v>
      </c>
      <c r="J38" s="27">
        <f>SUMIFS('BD (2)'!$G:$G,'BD (2)'!$B:$B,Resolução!C38,'BD (2)'!$K:$K,Resolução!$J$33)</f>
        <v>156523.53</v>
      </c>
      <c r="K38" s="27">
        <f>SUMIFS('BD (2)'!$G:$G,'BD (2)'!$B:$B,Resolução!C38,'BD (2)'!$K:$K,Resolução!$K$33)</f>
        <v>99516.525000000009</v>
      </c>
      <c r="L38" s="27">
        <f>SUMIFS('BD (2)'!$G:$G,'BD (2)'!$B:$B,Resolução!C$38,'BD (2)'!$K:$K,Resolução!$L$33)</f>
        <v>175871.64999999997</v>
      </c>
      <c r="M38" s="27">
        <f>SUMIFS('BD (2)'!$G:$G,'BD (2)'!$B:$B,Resolução!C38,'BD (2)'!$K:$K,Resolução!$M$33)</f>
        <v>70535.199999999997</v>
      </c>
      <c r="N38" s="27">
        <f>SUMIFS('BD (2)'!$G:$G,'BD (2)'!$B:$B,Resolução!C38,'BD (2)'!$K:$K,Resolução!$N$33)</f>
        <v>180936.375</v>
      </c>
      <c r="O38" s="27">
        <f>SUMIFS('BD (2)'!$G:$G,'BD (2)'!$B:$B,Resolução!C38,'BD (2)'!$K:$K,Resolução!$O$33)</f>
        <v>210156.88</v>
      </c>
      <c r="P38" s="27">
        <f>SUMIFS('BD (2)'!$G:$G,'BD (2)'!$B:$B,Resolução!C38,'BD (2)'!$K:$K,Resolução!$P$33)</f>
        <v>142481.52000000002</v>
      </c>
      <c r="Q38" s="27">
        <f>SUMIFS('BD (2)'!$G:$G,'BD (2)'!$B:$B,Resolução!C38,'BD (2)'!$K:$K,Resolução!$Q$33)</f>
        <v>191545.74</v>
      </c>
      <c r="R38" s="27">
        <f>SUMIFS('BD (2)'!$G:$G,'BD (2)'!$B:$B,Resolução!C38,'BD (2)'!$K:$K,Resolução!$R$33)</f>
        <v>106742.98999999999</v>
      </c>
      <c r="S38" s="27">
        <f>SUMIFS('BD (2)'!$G:$G,'BD (2)'!$B:$B,Resolução!C38,'BD (2)'!$K:$K,Resolução!$S$33)</f>
        <v>137243.90000000002</v>
      </c>
      <c r="T38" s="43">
        <f t="shared" si="13"/>
        <v>2239527.835</v>
      </c>
      <c r="V38" s="15"/>
    </row>
    <row r="39" spans="3:22" x14ac:dyDescent="0.25">
      <c r="C39" s="57"/>
      <c r="E39" s="27"/>
      <c r="F39" s="27"/>
      <c r="G39" s="27"/>
      <c r="H39" s="27"/>
      <c r="I39" s="31"/>
      <c r="J39" s="31"/>
      <c r="K39" s="31"/>
      <c r="L39" s="31"/>
      <c r="M39" s="31"/>
      <c r="N39" s="27"/>
      <c r="O39" s="27"/>
      <c r="P39" s="27"/>
      <c r="Q39" s="27"/>
      <c r="R39" s="27"/>
      <c r="S39" s="27"/>
      <c r="T39" s="43"/>
    </row>
    <row r="40" spans="3:22" x14ac:dyDescent="0.25">
      <c r="C40" s="58" t="s">
        <v>57</v>
      </c>
      <c r="D40" s="28">
        <f t="shared" ref="D40:T40" si="14">SUM(D34:D38)</f>
        <v>245735.97</v>
      </c>
      <c r="E40" s="28">
        <f t="shared" si="14"/>
        <v>533076.89999999991</v>
      </c>
      <c r="F40" s="28">
        <f t="shared" si="14"/>
        <v>900134.70000000007</v>
      </c>
      <c r="G40" s="28">
        <f t="shared" si="14"/>
        <v>466583.92</v>
      </c>
      <c r="H40" s="28">
        <f t="shared" si="14"/>
        <v>699641.82000000007</v>
      </c>
      <c r="I40" s="28">
        <f t="shared" si="14"/>
        <v>401669.61</v>
      </c>
      <c r="J40" s="28">
        <f t="shared" si="14"/>
        <v>537166.13</v>
      </c>
      <c r="K40" s="28">
        <f t="shared" si="14"/>
        <v>464617.43000000005</v>
      </c>
      <c r="L40" s="28">
        <f t="shared" si="14"/>
        <v>557699.93999999994</v>
      </c>
      <c r="M40" s="28">
        <f t="shared" si="14"/>
        <v>750078.17999999993</v>
      </c>
      <c r="N40" s="28">
        <f t="shared" si="14"/>
        <v>730107.32000000007</v>
      </c>
      <c r="O40" s="28">
        <f t="shared" si="14"/>
        <v>461336.58</v>
      </c>
      <c r="P40" s="28">
        <f t="shared" si="14"/>
        <v>446619.76</v>
      </c>
      <c r="Q40" s="28">
        <f t="shared" si="14"/>
        <v>937604.07999999984</v>
      </c>
      <c r="R40" s="28">
        <f t="shared" si="14"/>
        <v>563695.80000000005</v>
      </c>
      <c r="S40" s="28">
        <f t="shared" si="14"/>
        <v>509480.1</v>
      </c>
      <c r="T40" s="44">
        <f t="shared" si="14"/>
        <v>9205248.2399999984</v>
      </c>
    </row>
    <row r="42" spans="3:22" x14ac:dyDescent="0.25">
      <c r="C42" s="63" t="s">
        <v>92</v>
      </c>
      <c r="H42" s="63" t="s">
        <v>99</v>
      </c>
    </row>
    <row r="43" spans="3:22" x14ac:dyDescent="0.25">
      <c r="C43" s="23" t="s">
        <v>56</v>
      </c>
      <c r="D43" s="42" t="s">
        <v>0</v>
      </c>
      <c r="E43" s="48" t="s">
        <v>78</v>
      </c>
      <c r="F43" s="49" t="s">
        <v>79</v>
      </c>
      <c r="H43" s="23" t="s">
        <v>56</v>
      </c>
      <c r="I43" s="42" t="s">
        <v>77</v>
      </c>
      <c r="J43" s="46" t="s">
        <v>35</v>
      </c>
    </row>
    <row r="44" spans="3:22" x14ac:dyDescent="0.25">
      <c r="C44" s="22" t="s">
        <v>10</v>
      </c>
      <c r="D44" s="43">
        <f>I44-J44</f>
        <v>3311818.9850000069</v>
      </c>
      <c r="E44" s="51">
        <f>(D44/I44)</f>
        <v>0.133070753363591</v>
      </c>
      <c r="F44" s="43">
        <f>I44</f>
        <v>24887654.885000005</v>
      </c>
      <c r="H44" s="22" t="s">
        <v>10</v>
      </c>
      <c r="I44" s="43">
        <f>SUMIF('BD (2)'!$B:$B,Resolução!H44,'BD (2)'!$H:$H)</f>
        <v>24887654.885000005</v>
      </c>
      <c r="J44" s="43">
        <f>SUMIF('BD (2)'!$B:$B,Resolução!H44,'BD (2)'!$I:$I)</f>
        <v>21575835.899999999</v>
      </c>
      <c r="L44" t="s">
        <v>94</v>
      </c>
    </row>
    <row r="45" spans="3:22" x14ac:dyDescent="0.25">
      <c r="C45" s="22" t="s">
        <v>11</v>
      </c>
      <c r="D45" s="43">
        <f>I45-J45</f>
        <v>3411122.22000001</v>
      </c>
      <c r="E45" s="51">
        <f>(D45/I45)</f>
        <v>0.1451211554906528</v>
      </c>
      <c r="F45" s="43">
        <f>I45</f>
        <v>23505340.820000011</v>
      </c>
      <c r="H45" s="22" t="s">
        <v>11</v>
      </c>
      <c r="I45" s="43">
        <f>SUMIF('BD (2)'!$B:$B,Resolução!H45,'BD (2)'!$H:$H)</f>
        <v>23505340.820000011</v>
      </c>
      <c r="J45" s="43">
        <f>SUMIF('BD (2)'!$B:$B,Resolução!H45,'BD (2)'!$I:$I)</f>
        <v>20094218.600000001</v>
      </c>
      <c r="L45" t="s">
        <v>95</v>
      </c>
    </row>
    <row r="46" spans="3:22" x14ac:dyDescent="0.25">
      <c r="C46" s="22" t="s">
        <v>34</v>
      </c>
      <c r="D46" s="43">
        <f>I46-J46</f>
        <v>3477575.0800000057</v>
      </c>
      <c r="E46" s="51">
        <f>(D46/I46)</f>
        <v>0.14279175822599563</v>
      </c>
      <c r="F46" s="43">
        <f>I46</f>
        <v>24354172.280000009</v>
      </c>
      <c r="H46" s="22" t="s">
        <v>34</v>
      </c>
      <c r="I46" s="43">
        <f>SUMIF('BD (2)'!$B:$B,Resolução!H46,'BD (2)'!$H:$H)</f>
        <v>24354172.280000009</v>
      </c>
      <c r="J46" s="43">
        <f>SUMIF('BD (2)'!$B:$B,Resolução!H46,'BD (2)'!$I:$I)</f>
        <v>20876597.200000003</v>
      </c>
      <c r="L46" t="s">
        <v>74</v>
      </c>
    </row>
    <row r="47" spans="3:22" x14ac:dyDescent="0.25">
      <c r="C47" s="22" t="s">
        <v>33</v>
      </c>
      <c r="D47" s="43">
        <f>I47-J47</f>
        <v>2658929.8100000024</v>
      </c>
      <c r="E47" s="51">
        <f>(D47/I47)</f>
        <v>0.12692181581743447</v>
      </c>
      <c r="F47" s="43">
        <f>I47</f>
        <v>20949352.109999999</v>
      </c>
      <c r="H47" s="22" t="s">
        <v>33</v>
      </c>
      <c r="I47" s="43">
        <f>SUMIF('BD (2)'!$B:$B,Resolução!H47,'BD (2)'!$H:$H)</f>
        <v>20949352.109999999</v>
      </c>
      <c r="J47" s="43">
        <f>SUMIF('BD (2)'!$B:$B,Resolução!H47,'BD (2)'!$I:$I)</f>
        <v>18290422.299999997</v>
      </c>
      <c r="L47" t="s">
        <v>75</v>
      </c>
    </row>
    <row r="48" spans="3:22" x14ac:dyDescent="0.25">
      <c r="C48" s="22" t="s">
        <v>12</v>
      </c>
      <c r="D48" s="43">
        <f>I48-J48</f>
        <v>2835405.8650000133</v>
      </c>
      <c r="E48" s="51">
        <f>(D48/I48)</f>
        <v>0.11328106688334022</v>
      </c>
      <c r="F48" s="43">
        <f>I48</f>
        <v>25029830.165000014</v>
      </c>
      <c r="H48" s="22" t="s">
        <v>12</v>
      </c>
      <c r="I48" s="43">
        <f>SUMIF('BD (2)'!$B:$B,Resolução!H48,'BD (2)'!$H:$H)</f>
        <v>25029830.165000014</v>
      </c>
      <c r="J48" s="43">
        <f>SUMIF('BD (2)'!$B:$B,Resolução!H48,'BD (2)'!$I:$I)</f>
        <v>22194424.300000001</v>
      </c>
      <c r="L48" t="s">
        <v>76</v>
      </c>
    </row>
    <row r="49" spans="2:12" x14ac:dyDescent="0.25">
      <c r="C49" s="22"/>
      <c r="D49" s="30"/>
      <c r="F49" s="47"/>
      <c r="H49" s="22"/>
      <c r="I49" s="27"/>
      <c r="J49" s="47"/>
      <c r="L49" t="s">
        <v>93</v>
      </c>
    </row>
    <row r="50" spans="2:12" x14ac:dyDescent="0.25">
      <c r="C50" s="24" t="s">
        <v>57</v>
      </c>
      <c r="D50" s="44">
        <f>SUM(D44:D49)</f>
        <v>15694851.960000038</v>
      </c>
      <c r="E50" s="51">
        <f>SUM(E44:E48)</f>
        <v>0.6611865497810141</v>
      </c>
      <c r="F50" s="44">
        <f>SUM(F44:F49)</f>
        <v>118726350.26000002</v>
      </c>
      <c r="H50" s="24" t="s">
        <v>57</v>
      </c>
      <c r="I50" s="44">
        <f>SUM(I44:I49)</f>
        <v>118726350.26000002</v>
      </c>
      <c r="J50" s="44">
        <f>SUM(J44:J49)</f>
        <v>103031498.3</v>
      </c>
    </row>
    <row r="53" spans="2:12" ht="18.75" x14ac:dyDescent="0.3">
      <c r="B53" s="68" t="s">
        <v>107</v>
      </c>
      <c r="C53" s="68"/>
      <c r="D53" s="37"/>
      <c r="E53" s="37"/>
      <c r="F53" s="37"/>
      <c r="G53" s="39"/>
    </row>
    <row r="54" spans="2:12" ht="18.75" x14ac:dyDescent="0.3">
      <c r="B54" s="45" t="s">
        <v>101</v>
      </c>
      <c r="C54" s="45"/>
      <c r="D54" s="36"/>
      <c r="E54" s="36"/>
      <c r="F54" s="54">
        <f>F60</f>
        <v>52504260.670000039</v>
      </c>
      <c r="G54" s="67"/>
    </row>
    <row r="56" spans="2:12" ht="18.75" x14ac:dyDescent="0.3">
      <c r="B56" s="68" t="s">
        <v>108</v>
      </c>
      <c r="C56" s="68"/>
      <c r="D56" s="37"/>
      <c r="E56" s="37"/>
      <c r="F56" s="55"/>
    </row>
    <row r="57" spans="2:12" ht="18.75" x14ac:dyDescent="0.3">
      <c r="B57" s="45" t="s">
        <v>83</v>
      </c>
      <c r="C57" s="45"/>
      <c r="D57" s="36"/>
      <c r="E57" s="36"/>
      <c r="F57" s="65"/>
    </row>
    <row r="59" spans="2:12" x14ac:dyDescent="0.25">
      <c r="C59" s="23" t="s">
        <v>81</v>
      </c>
      <c r="D59" s="42" t="s">
        <v>0</v>
      </c>
      <c r="E59" s="48" t="s">
        <v>78</v>
      </c>
      <c r="F59" s="49" t="s">
        <v>79</v>
      </c>
      <c r="H59" s="23" t="s">
        <v>81</v>
      </c>
      <c r="I59" s="42" t="s">
        <v>77</v>
      </c>
      <c r="J59" s="46" t="s">
        <v>35</v>
      </c>
    </row>
    <row r="60" spans="2:12" x14ac:dyDescent="0.25">
      <c r="C60" s="7" t="s">
        <v>3</v>
      </c>
      <c r="D60" s="43">
        <f>I60-J60</f>
        <v>10919978.170000039</v>
      </c>
      <c r="E60" s="60">
        <f>D60/I60</f>
        <v>0.20798270522528303</v>
      </c>
      <c r="F60" s="43">
        <f>SUMIF('BD (2)'!$A:$A,Resolução!C60,'BD (2)'!$H:$H)</f>
        <v>52504260.670000039</v>
      </c>
      <c r="H60" s="7" t="s">
        <v>3</v>
      </c>
      <c r="I60" s="43">
        <f>SUMIF('BD (2)'!$A:$A,Resolução!H60,'BD (2)'!$H:$H)</f>
        <v>52504260.670000039</v>
      </c>
      <c r="J60" s="43">
        <f>SUMIF('BD (2)'!$A:$A,Resolução!H60,'BD (2)'!$I:$I)</f>
        <v>41584282.5</v>
      </c>
    </row>
    <row r="61" spans="2:12" x14ac:dyDescent="0.25">
      <c r="C61" s="7" t="s">
        <v>16</v>
      </c>
      <c r="D61" s="43">
        <f>I61-J61</f>
        <v>635783.07500000019</v>
      </c>
      <c r="E61" s="60">
        <f>D61/I61</f>
        <v>0.26692455296110629</v>
      </c>
      <c r="F61" s="43">
        <f>SUMIF('BD (2)'!$A:$A,Resolução!C61,'BD (2)'!$H:$H)</f>
        <v>2381883.0750000002</v>
      </c>
      <c r="H61" s="7" t="s">
        <v>16</v>
      </c>
      <c r="I61" s="43">
        <f>SUMIF('BD (2)'!$A:$A,Resolução!H61,'BD (2)'!$H:$H)</f>
        <v>2381883.0750000002</v>
      </c>
      <c r="J61" s="43">
        <f>SUMIF('BD (2)'!$A:$A,Resolução!H61,'BD (2)'!$I:$I)</f>
        <v>1746100</v>
      </c>
    </row>
    <row r="62" spans="2:12" x14ac:dyDescent="0.25">
      <c r="C62" s="7" t="s">
        <v>14</v>
      </c>
      <c r="D62" s="43">
        <f>I62-J62</f>
        <v>1309359.8399999994</v>
      </c>
      <c r="E62" s="60">
        <f>D62/I62</f>
        <v>0.7271823086079543</v>
      </c>
      <c r="F62" s="43">
        <f>SUMIF('BD (2)'!$A:$A,Resolução!C62,'BD (2)'!$H:$H)</f>
        <v>1800593.6399999994</v>
      </c>
      <c r="H62" s="7" t="s">
        <v>14</v>
      </c>
      <c r="I62" s="43">
        <f>SUMIF('BD (2)'!$A:$A,Resolução!H62,'BD (2)'!$H:$H)</f>
        <v>1800593.6399999994</v>
      </c>
      <c r="J62" s="43">
        <f>SUMIF('BD (2)'!$A:$A,Resolução!H62,'BD (2)'!$I:$I)</f>
        <v>491233.8</v>
      </c>
    </row>
    <row r="63" spans="2:12" x14ac:dyDescent="0.25">
      <c r="C63" s="7" t="s">
        <v>17</v>
      </c>
      <c r="D63" s="43">
        <f>I63-J63</f>
        <v>-957187.625</v>
      </c>
      <c r="E63" s="60">
        <f>D63/I63</f>
        <v>-4.8806982543036899E-2</v>
      </c>
      <c r="F63" s="43">
        <f>SUMIF('BD (2)'!$A:$A,Resolução!C63,'BD (2)'!$H:$H)</f>
        <v>19611694.375</v>
      </c>
      <c r="H63" s="7" t="s">
        <v>17</v>
      </c>
      <c r="I63" s="43">
        <f>SUMIF('BD (2)'!$A:$A,Resolução!H63,'BD (2)'!$H:$H)</f>
        <v>19611694.375</v>
      </c>
      <c r="J63" s="43">
        <f>SUMIF('BD (2)'!$A:$A,Resolução!H63,'BD (2)'!$I:$I)</f>
        <v>20568882</v>
      </c>
    </row>
    <row r="64" spans="2:12" x14ac:dyDescent="0.25">
      <c r="C64" s="7" t="s">
        <v>13</v>
      </c>
      <c r="D64" s="43">
        <f>I64-J64</f>
        <v>3786918.5</v>
      </c>
      <c r="E64" s="60">
        <f>D64/I64</f>
        <v>8.9255344921057106E-2</v>
      </c>
      <c r="F64" s="43">
        <f>SUMIF('BD (2)'!$A:$A,Resolução!C64,'BD (2)'!$H:$H)</f>
        <v>42427918.5</v>
      </c>
      <c r="H64" s="7" t="s">
        <v>13</v>
      </c>
      <c r="I64" s="43">
        <f>SUMIF('BD (2)'!$A:$A,Resolução!H64,'BD (2)'!$H:$H)</f>
        <v>42427918.5</v>
      </c>
      <c r="J64" s="43">
        <f>SUMIF('BD (2)'!$A:$A,Resolução!H64,'BD (2)'!$I:$I)</f>
        <v>38641000</v>
      </c>
    </row>
    <row r="65" spans="2:10" x14ac:dyDescent="0.25">
      <c r="C65" s="22"/>
      <c r="D65" s="30"/>
      <c r="E65" s="27"/>
      <c r="F65" s="47"/>
      <c r="H65" s="22"/>
      <c r="I65" s="27"/>
      <c r="J65" s="61"/>
    </row>
    <row r="66" spans="2:10" x14ac:dyDescent="0.25">
      <c r="C66" s="24" t="s">
        <v>57</v>
      </c>
      <c r="D66" s="44">
        <f>SUM(D60:D65)</f>
        <v>15694851.960000038</v>
      </c>
      <c r="E66" s="59"/>
      <c r="F66" s="44">
        <f>SUM(F60:F65)</f>
        <v>118726350.26000005</v>
      </c>
      <c r="H66" s="24" t="s">
        <v>57</v>
      </c>
      <c r="I66" s="44">
        <f>SUM(I60:I65)</f>
        <v>118726350.26000005</v>
      </c>
      <c r="J66" s="44">
        <f>SUM(J60:J65)</f>
        <v>103031498.3</v>
      </c>
    </row>
    <row r="68" spans="2:10" ht="18.75" x14ac:dyDescent="0.3">
      <c r="B68" s="68" t="s">
        <v>109</v>
      </c>
      <c r="C68" s="37"/>
      <c r="D68" s="37"/>
      <c r="E68" s="37"/>
      <c r="F68" s="37"/>
      <c r="G68" s="39"/>
    </row>
    <row r="69" spans="2:10" ht="18.75" x14ac:dyDescent="0.3">
      <c r="B69" s="45" t="s">
        <v>105</v>
      </c>
      <c r="C69" s="36"/>
      <c r="D69" s="36"/>
      <c r="E69" s="36"/>
      <c r="F69" s="50"/>
      <c r="G69" s="34"/>
    </row>
    <row r="71" spans="2:10" ht="18.75" x14ac:dyDescent="0.3">
      <c r="B71" s="68" t="s">
        <v>110</v>
      </c>
      <c r="C71" s="37"/>
      <c r="D71" s="55"/>
      <c r="E71" s="55"/>
    </row>
    <row r="72" spans="2:10" ht="18.75" x14ac:dyDescent="0.3">
      <c r="B72" s="45" t="s">
        <v>85</v>
      </c>
      <c r="C72" s="36"/>
      <c r="D72" s="65"/>
      <c r="E72" s="65"/>
    </row>
    <row r="74" spans="2:10" x14ac:dyDescent="0.25">
      <c r="C74" s="23" t="s">
        <v>84</v>
      </c>
      <c r="D74" s="42" t="s">
        <v>0</v>
      </c>
      <c r="E74" s="48" t="s">
        <v>78</v>
      </c>
      <c r="F74" s="49" t="s">
        <v>79</v>
      </c>
      <c r="H74" s="23" t="s">
        <v>84</v>
      </c>
      <c r="I74" s="42" t="s">
        <v>77</v>
      </c>
      <c r="J74" s="46" t="s">
        <v>35</v>
      </c>
    </row>
    <row r="75" spans="2:10" x14ac:dyDescent="0.25">
      <c r="C75" s="7" t="s">
        <v>2</v>
      </c>
      <c r="D75" s="43">
        <f t="shared" ref="D75:D80" si="15">I75-J75</f>
        <v>627954.58500000462</v>
      </c>
      <c r="E75" s="60">
        <f>D75/I75</f>
        <v>4.5453535326694203E-2</v>
      </c>
      <c r="F75" s="43">
        <f>SUMIF('BD (2)'!$C:$C,Resolução!C75,'BD (2)'!$H:$H)</f>
        <v>13815307.885000004</v>
      </c>
      <c r="H75" s="7" t="s">
        <v>2</v>
      </c>
      <c r="I75" s="43">
        <f>SUMIF('BD (2)'!$C:$C,Resolução!H75,'BD (2)'!$H:$H)</f>
        <v>13815307.885000004</v>
      </c>
      <c r="J75" s="43">
        <f>SUMIF('BD (2)'!$C:$C,Resolução!H75,'BD (2)'!$I:$I)</f>
        <v>13187353.299999999</v>
      </c>
    </row>
    <row r="76" spans="2:10" x14ac:dyDescent="0.25">
      <c r="C76" s="7" t="s">
        <v>5</v>
      </c>
      <c r="D76" s="43">
        <f t="shared" si="15"/>
        <v>2114754.8799999952</v>
      </c>
      <c r="E76" s="60">
        <f t="shared" ref="E76:E80" si="16">D76/I76</f>
        <v>0.13740381407599511</v>
      </c>
      <c r="F76" s="43">
        <f>SUMIF('BD (2)'!$C:$C,Resolução!C76,'BD (2)'!$H:$H)</f>
        <v>15390801.879999995</v>
      </c>
      <c r="H76" s="7" t="s">
        <v>5</v>
      </c>
      <c r="I76" s="43">
        <f>SUMIF('BD (2)'!$C:$C,Resolução!H76,'BD (2)'!$H:$H)</f>
        <v>15390801.879999995</v>
      </c>
      <c r="J76" s="43">
        <f>SUMIF('BD (2)'!$C:$C,Resolução!H76,'BD (2)'!$I:$I)</f>
        <v>13276047</v>
      </c>
    </row>
    <row r="77" spans="2:10" x14ac:dyDescent="0.25">
      <c r="C77" s="7" t="s">
        <v>6</v>
      </c>
      <c r="D77" s="43">
        <f t="shared" si="15"/>
        <v>4797437.9500000104</v>
      </c>
      <c r="E77" s="60">
        <f t="shared" si="16"/>
        <v>0.14532783102780081</v>
      </c>
      <c r="F77" s="43">
        <f>SUMIF('BD (2)'!$C:$C,Resolução!C77,'BD (2)'!$H:$H)</f>
        <v>33011143.95000001</v>
      </c>
      <c r="H77" s="7" t="s">
        <v>6</v>
      </c>
      <c r="I77" s="43">
        <f>SUMIF('BD (2)'!$C:$C,Resolução!H77,'BD (2)'!$H:$H)</f>
        <v>33011143.95000001</v>
      </c>
      <c r="J77" s="43">
        <f>SUMIF('BD (2)'!$C:$C,Resolução!H77,'BD (2)'!$I:$I)</f>
        <v>28213706</v>
      </c>
    </row>
    <row r="78" spans="2:10" x14ac:dyDescent="0.25">
      <c r="C78" s="7" t="s">
        <v>7</v>
      </c>
      <c r="D78" s="43">
        <f t="shared" si="15"/>
        <v>2305992.4649999999</v>
      </c>
      <c r="E78" s="60">
        <f t="shared" si="16"/>
        <v>0.12635533979614899</v>
      </c>
      <c r="F78" s="43">
        <f>SUMIF('BD (2)'!$C:$C,Resolução!C78,'BD (2)'!$H:$H)</f>
        <v>18250059.465</v>
      </c>
      <c r="H78" s="7" t="s">
        <v>7</v>
      </c>
      <c r="I78" s="43">
        <f>SUMIF('BD (2)'!$C:$C,Resolução!H78,'BD (2)'!$H:$H)</f>
        <v>18250059.465</v>
      </c>
      <c r="J78" s="43">
        <f>SUMIF('BD (2)'!$C:$C,Resolução!H78,'BD (2)'!$I:$I)</f>
        <v>15944067</v>
      </c>
    </row>
    <row r="79" spans="2:10" x14ac:dyDescent="0.25">
      <c r="C79" s="7" t="s">
        <v>8</v>
      </c>
      <c r="D79" s="43">
        <f t="shared" si="15"/>
        <v>3034608.0199999996</v>
      </c>
      <c r="E79" s="60">
        <f t="shared" si="16"/>
        <v>0.14794362834378735</v>
      </c>
      <c r="F79" s="43">
        <f>SUMIF('BD (2)'!$C:$C,Resolução!C79,'BD (2)'!$H:$H)</f>
        <v>20511921.02</v>
      </c>
      <c r="H79" s="7" t="s">
        <v>8</v>
      </c>
      <c r="I79" s="43">
        <f>SUMIF('BD (2)'!$C:$C,Resolução!H79,'BD (2)'!$H:$H)</f>
        <v>20511921.02</v>
      </c>
      <c r="J79" s="43">
        <f>SUMIF('BD (2)'!$C:$C,Resolução!H79,'BD (2)'!$I:$I)</f>
        <v>17477313</v>
      </c>
    </row>
    <row r="80" spans="2:10" x14ac:dyDescent="0.25">
      <c r="C80" s="7" t="s">
        <v>9</v>
      </c>
      <c r="D80" s="43">
        <f t="shared" si="15"/>
        <v>2814104.0599999987</v>
      </c>
      <c r="E80" s="51">
        <f t="shared" si="16"/>
        <v>0.15856683702782967</v>
      </c>
      <c r="F80" s="43">
        <f>SUMIF('BD (2)'!$C:$C,Resolução!C80,'BD (2)'!$H:$H)</f>
        <v>17747116.059999999</v>
      </c>
      <c r="H80" s="7" t="s">
        <v>9</v>
      </c>
      <c r="I80" s="47">
        <f>SUMIF('BD (2)'!$C:$C,Resolução!H80,'BD (2)'!$H:$H)</f>
        <v>17747116.059999999</v>
      </c>
      <c r="J80" s="47">
        <f>SUMIF('BD (2)'!$C:$C,Resolução!H80,'BD (2)'!$I:$I)</f>
        <v>14933012</v>
      </c>
    </row>
    <row r="81" spans="3:10" x14ac:dyDescent="0.25">
      <c r="C81" s="22"/>
      <c r="D81" s="31"/>
      <c r="E81" s="29"/>
      <c r="F81" s="62"/>
      <c r="H81" s="22"/>
      <c r="J81" s="62"/>
    </row>
    <row r="82" spans="3:10" x14ac:dyDescent="0.25">
      <c r="C82" s="24" t="s">
        <v>57</v>
      </c>
      <c r="D82" s="44">
        <f>SUM(D75:D81)</f>
        <v>15694851.960000008</v>
      </c>
      <c r="E82" s="59"/>
      <c r="F82" s="44">
        <f>SUM(F75:F81)</f>
        <v>118726350.26000001</v>
      </c>
      <c r="H82" s="24" t="s">
        <v>57</v>
      </c>
      <c r="I82" s="44">
        <f>SUM(I75:I80)</f>
        <v>118726350.26000001</v>
      </c>
      <c r="J82" s="44">
        <f>SUM(J75:J80)</f>
        <v>103031498.3</v>
      </c>
    </row>
  </sheetData>
  <mergeCells count="2">
    <mergeCell ref="H3:I3"/>
    <mergeCell ref="H4:I4"/>
  </mergeCells>
  <phoneticPr fontId="9" type="noConversion"/>
  <conditionalFormatting sqref="D14:S14">
    <cfRule type="cellIs" dxfId="3" priority="5" operator="greaterThan">
      <formula>1</formula>
    </cfRule>
    <cfRule type="cellIs" dxfId="2" priority="6" operator="lessThan">
      <formula>1</formula>
    </cfRule>
  </conditionalFormatting>
  <conditionalFormatting sqref="D27:S27">
    <cfRule type="cellIs" dxfId="1" priority="1" operator="greaterThan">
      <formula>1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14 E50" formula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8925-9BF7-4078-9B80-99635185F534}">
  <dimension ref="B2:B37"/>
  <sheetViews>
    <sheetView zoomScale="115" zoomScaleNormal="115" workbookViewId="0">
      <selection activeCell="H9" sqref="H9"/>
    </sheetView>
  </sheetViews>
  <sheetFormatPr defaultRowHeight="15" x14ac:dyDescent="0.25"/>
  <cols>
    <col min="1" max="1" width="3.140625" customWidth="1"/>
    <col min="2" max="2" width="91.140625" bestFit="1" customWidth="1"/>
    <col min="3" max="3" width="4.7109375" customWidth="1"/>
    <col min="4" max="4" width="4.5703125" customWidth="1"/>
    <col min="7" max="7" width="12.140625" customWidth="1"/>
  </cols>
  <sheetData>
    <row r="2" spans="2:2" ht="26.25" x14ac:dyDescent="0.4">
      <c r="B2" s="82" t="s">
        <v>55</v>
      </c>
    </row>
    <row r="4" spans="2:2" x14ac:dyDescent="0.25">
      <c r="B4" s="18" t="s">
        <v>54</v>
      </c>
    </row>
    <row r="6" spans="2:2" x14ac:dyDescent="0.25">
      <c r="B6" t="s">
        <v>42</v>
      </c>
    </row>
    <row r="9" spans="2:2" x14ac:dyDescent="0.25">
      <c r="B9" t="s">
        <v>43</v>
      </c>
    </row>
    <row r="12" spans="2:2" x14ac:dyDescent="0.25">
      <c r="B12" t="s">
        <v>44</v>
      </c>
    </row>
    <row r="15" spans="2:2" x14ac:dyDescent="0.25">
      <c r="B15" t="s">
        <v>45</v>
      </c>
    </row>
    <row r="18" spans="2:2" x14ac:dyDescent="0.25">
      <c r="B18" s="17" t="s">
        <v>46</v>
      </c>
    </row>
    <row r="20" spans="2:2" x14ac:dyDescent="0.25">
      <c r="B20" t="s">
        <v>47</v>
      </c>
    </row>
    <row r="23" spans="2:2" x14ac:dyDescent="0.25">
      <c r="B23" t="s">
        <v>48</v>
      </c>
    </row>
    <row r="26" spans="2:2" x14ac:dyDescent="0.25">
      <c r="B26" s="17" t="s">
        <v>49</v>
      </c>
    </row>
    <row r="28" spans="2:2" x14ac:dyDescent="0.25">
      <c r="B28" t="s">
        <v>50</v>
      </c>
    </row>
    <row r="31" spans="2:2" x14ac:dyDescent="0.25">
      <c r="B31" t="s">
        <v>51</v>
      </c>
    </row>
    <row r="34" spans="2:2" x14ac:dyDescent="0.25">
      <c r="B34" t="s">
        <v>52</v>
      </c>
    </row>
    <row r="37" spans="2:2" x14ac:dyDescent="0.25">
      <c r="B37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BD</vt:lpstr>
      <vt:lpstr>BD (2)</vt:lpstr>
      <vt:lpstr>Resolução</vt:lpstr>
      <vt:lpstr>Análise</vt:lpstr>
      <vt:lpstr>graf produt</vt:lpstr>
      <vt:lpstr>graf margem produt</vt:lpstr>
      <vt:lpstr>graf faturamento prodt</vt:lpstr>
      <vt:lpstr>Graf Lucro</vt:lpstr>
      <vt:lpstr>Graf Margem</vt:lpstr>
      <vt:lpstr>Graf Faturam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George Duarte de Pinho</cp:lastModifiedBy>
  <dcterms:created xsi:type="dcterms:W3CDTF">2014-01-28T02:45:41Z</dcterms:created>
  <dcterms:modified xsi:type="dcterms:W3CDTF">2025-10-03T16:08:12Z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2057bf1a-c152-4c4f-a00e-351b32103ca2_Enabled">
    <vt:lpwstr>true</vt:lpwstr>
  </property>
  <property fmtid="{D5CDD505-2E9C-101B-9397-08002B2CF9AE}" pid="5" name="MSIP_Label_2057bf1a-c152-4c4f-a00e-351b32103ca2_SetDate">
    <vt:lpwstr>2025-09-30T13:17:15Z</vt:lpwstr>
  </property>
  <property fmtid="{D5CDD505-2E9C-101B-9397-08002B2CF9AE}" pid="6" name="MSIP_Label_2057bf1a-c152-4c4f-a00e-351b32103ca2_Method">
    <vt:lpwstr>Standard</vt:lpwstr>
  </property>
  <property fmtid="{D5CDD505-2E9C-101B-9397-08002B2CF9AE}" pid="7" name="MSIP_Label_2057bf1a-c152-4c4f-a00e-351b32103ca2_Name">
    <vt:lpwstr>Público</vt:lpwstr>
  </property>
  <property fmtid="{D5CDD505-2E9C-101B-9397-08002B2CF9AE}" pid="8" name="MSIP_Label_2057bf1a-c152-4c4f-a00e-351b32103ca2_SiteId">
    <vt:lpwstr>c45ab305-6c94-4ace-b7ae-5810e4d26b68</vt:lpwstr>
  </property>
  <property fmtid="{D5CDD505-2E9C-101B-9397-08002B2CF9AE}" pid="9" name="MSIP_Label_2057bf1a-c152-4c4f-a00e-351b32103ca2_ActionId">
    <vt:lpwstr>5dcdff05-9e6d-45a3-bf5e-aff132a7e3ec</vt:lpwstr>
  </property>
  <property fmtid="{D5CDD505-2E9C-101B-9397-08002B2CF9AE}" pid="10" name="MSIP_Label_2057bf1a-c152-4c4f-a00e-351b32103ca2_ContentBits">
    <vt:lpwstr>0</vt:lpwstr>
  </property>
  <property fmtid="{D5CDD505-2E9C-101B-9397-08002B2CF9AE}" pid="11" name="MSIP_Label_2057bf1a-c152-4c4f-a00e-351b32103ca2_Tag">
    <vt:lpwstr>10, 3, 0, 1</vt:lpwstr>
  </property>
</Properties>
</file>