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hang1/Desktop/"/>
    </mc:Choice>
  </mc:AlternateContent>
  <bookViews>
    <workbookView xWindow="0" yWindow="0" windowWidth="28800" windowHeight="18000"/>
  </bookViews>
  <sheets>
    <sheet name="10月份" sheetId="1" r:id="rId1"/>
    <sheet name="11月份" sheetId="5" r:id="rId2"/>
    <sheet name="图表数据" sheetId="2" state="hidden" r:id="rId3"/>
    <sheet name="12月份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29" i="1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D47" i="5"/>
  <c r="C47" i="5"/>
  <c r="E21" i="5"/>
  <c r="E22" i="5"/>
  <c r="E23" i="5"/>
  <c r="E24" i="5"/>
  <c r="D24" i="5"/>
  <c r="C24" i="5"/>
  <c r="E16" i="5"/>
  <c r="E18" i="5"/>
  <c r="D17" i="5"/>
  <c r="D18" i="5"/>
  <c r="C18" i="5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D47" i="4"/>
  <c r="C47" i="4"/>
  <c r="E21" i="4"/>
  <c r="E22" i="4"/>
  <c r="E23" i="4"/>
  <c r="E24" i="4"/>
  <c r="D24" i="4"/>
  <c r="C24" i="4"/>
  <c r="E16" i="4"/>
  <c r="E18" i="4"/>
  <c r="D17" i="4"/>
  <c r="D18" i="4"/>
  <c r="C18" i="4"/>
  <c r="D24" i="1"/>
  <c r="D6" i="2"/>
  <c r="C48" i="1"/>
  <c r="C7" i="2"/>
  <c r="C24" i="1"/>
  <c r="C6" i="2"/>
  <c r="E21" i="1"/>
  <c r="E22" i="1"/>
  <c r="E23" i="1"/>
  <c r="E24" i="1"/>
  <c r="E16" i="1"/>
  <c r="D48" i="1"/>
  <c r="D7" i="2"/>
  <c r="E27" i="1"/>
  <c r="E28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8" i="1"/>
  <c r="D17" i="1"/>
  <c r="D18" i="1"/>
  <c r="C18" i="1"/>
  <c r="C5" i="2"/>
  <c r="D5" i="2"/>
</calcChain>
</file>

<file path=xl/sharedStrings.xml><?xml version="1.0" encoding="utf-8"?>
<sst xmlns="http://schemas.openxmlformats.org/spreadsheetml/2006/main" count="89" uniqueCount="28">
  <si>
    <t>现金流量</t>
  </si>
  <si>
    <t>预计</t>
  </si>
  <si>
    <t>实际</t>
  </si>
  <si>
    <t>差异</t>
  </si>
  <si>
    <t>总收益</t>
  </si>
  <si>
    <t>总支出</t>
  </si>
  <si>
    <t>每月收入</t>
  </si>
  <si>
    <t>收入 1</t>
  </si>
  <si>
    <t>收入 2</t>
  </si>
  <si>
    <t>其他收入</t>
  </si>
  <si>
    <t>每月支出</t>
  </si>
  <si>
    <t>电费/燃气</t>
  </si>
  <si>
    <t>图表数据</t>
  </si>
  <si>
    <t>注意：系统会根据您在下面的“每月收入”和“每月支出”表格中输入的数据自动计算现金流量表格</t>
  </si>
  <si>
    <t>总收益</t>
    <phoneticPr fontId="13" type="noConversion"/>
  </si>
  <si>
    <t>总计</t>
    <phoneticPr fontId="13" type="noConversion"/>
  </si>
  <si>
    <t>总现金</t>
    <phoneticPr fontId="13" type="noConversion"/>
  </si>
  <si>
    <t>沈阳衡昊大数据有限公司</t>
    <phoneticPr fontId="13" type="noConversion"/>
  </si>
  <si>
    <t>公司预算</t>
    <phoneticPr fontId="13" type="noConversion"/>
  </si>
  <si>
    <t>10～12</t>
    <phoneticPr fontId="13" type="noConversion"/>
  </si>
  <si>
    <t>办公座椅</t>
    <phoneticPr fontId="13" type="noConversion"/>
  </si>
  <si>
    <t>采暖费</t>
    <phoneticPr fontId="13" type="noConversion"/>
  </si>
  <si>
    <t>水费</t>
    <phoneticPr fontId="13" type="noConversion"/>
  </si>
  <si>
    <t>投影仪或大屏幕电视</t>
    <phoneticPr fontId="13" type="noConversion"/>
  </si>
  <si>
    <t>班台</t>
    <phoneticPr fontId="13" type="noConversion"/>
  </si>
  <si>
    <t>沙发茶几</t>
    <phoneticPr fontId="13" type="noConversion"/>
  </si>
  <si>
    <t>兼职工资（5000+2000）</t>
    <phoneticPr fontId="13" type="noConversion"/>
  </si>
  <si>
    <t>家具运费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</si>
</sst>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b/>
      <sz val="13"/>
      <color theme="2" tint="-0.24994659260841701"/>
      <name val="Microsoft YaHei UI"/>
      <family val="2"/>
      <scheme val="minor"/>
    </font>
    <font>
      <b/>
      <sz val="16"/>
      <color theme="5"/>
      <name val="Microsoft YaHei UI"/>
      <family val="2"/>
      <scheme val="major"/>
    </font>
    <font>
      <b/>
      <sz val="31"/>
      <color theme="4"/>
      <name val="Microsoft YaHei UI"/>
      <family val="2"/>
      <scheme val="major"/>
    </font>
    <font>
      <b/>
      <sz val="25"/>
      <color theme="4"/>
      <name val="Microsoft YaHei UI"/>
      <family val="2"/>
      <scheme val="major"/>
    </font>
    <font>
      <b/>
      <sz val="25"/>
      <color theme="5"/>
      <name val="Microsoft YaHei UI"/>
      <family val="2"/>
      <scheme val="major"/>
    </font>
    <font>
      <b/>
      <sz val="20"/>
      <color theme="4"/>
      <name val="Microsoft YaHei UI"/>
      <family val="2"/>
      <scheme val="minor"/>
    </font>
    <font>
      <b/>
      <sz val="20"/>
      <color theme="2" tint="-0.24994659260841701"/>
      <name val="Microsoft YaHei UI"/>
      <family val="2"/>
      <scheme val="minor"/>
    </font>
    <font>
      <b/>
      <sz val="13"/>
      <color theme="4"/>
      <name val="Microsoft YaHei UI"/>
      <family val="2"/>
      <scheme val="minor"/>
    </font>
    <font>
      <b/>
      <sz val="13"/>
      <color theme="5"/>
      <name val="Microsoft YaHei UI"/>
      <family val="2"/>
      <scheme val="minor"/>
    </font>
    <font>
      <b/>
      <sz val="13"/>
      <color theme="6"/>
      <name val="Microsoft YaHei UI"/>
      <family val="2"/>
      <scheme val="minor"/>
    </font>
    <font>
      <b/>
      <sz val="25"/>
      <color theme="6"/>
      <name val="Microsoft YaHei UI"/>
      <family val="2"/>
      <scheme val="major"/>
    </font>
    <font>
      <b/>
      <sz val="13"/>
      <name val="Microsoft YaHei UI"/>
      <family val="2"/>
      <scheme val="minor"/>
    </font>
    <font>
      <b/>
      <sz val="9"/>
      <color theme="2" tint="-0.24994659260841701"/>
      <name val="Microsoft YaHei UI"/>
      <family val="2"/>
      <scheme val="minor"/>
    </font>
    <font>
      <b/>
      <sz val="9"/>
      <name val="宋体"/>
      <family val="3"/>
      <charset val="134"/>
      <scheme val="minor"/>
    </font>
    <font>
      <b/>
      <sz val="9"/>
      <name val="Microsoft YaHei U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>
      <alignment vertical="center"/>
    </xf>
    <xf numFmtId="0" fontId="2" fillId="0" borderId="0" xfId="1" applyAlignment="1">
      <alignment vertical="center"/>
    </xf>
    <xf numFmtId="0" fontId="3" fillId="0" borderId="1" xfId="2" applyBorder="1" applyAlignment="1">
      <alignment vertical="center"/>
    </xf>
    <xf numFmtId="0" fontId="4" fillId="0" borderId="1" xfId="3" applyBorder="1" applyAlignment="1">
      <alignment vertical="center"/>
    </xf>
    <xf numFmtId="0" fontId="10" fillId="0" borderId="1" xfId="4" applyBorder="1" applyAlignment="1">
      <alignment vertical="center"/>
    </xf>
    <xf numFmtId="3" fontId="0" fillId="0" borderId="0" xfId="0" applyNumberFormat="1">
      <alignment vertical="center"/>
    </xf>
    <xf numFmtId="3" fontId="7" fillId="0" borderId="1" xfId="0" applyNumberFormat="1" applyFont="1" applyBorder="1">
      <alignment vertical="center"/>
    </xf>
    <xf numFmtId="3" fontId="8" fillId="0" borderId="1" xfId="0" applyNumberFormat="1" applyFont="1" applyBorder="1">
      <alignment vertical="center"/>
    </xf>
    <xf numFmtId="3" fontId="9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5" fillId="0" borderId="2" xfId="0" applyFont="1" applyBorder="1" applyAlignment="1">
      <alignment horizontal="left" vertical="center"/>
    </xf>
    <xf numFmtId="0" fontId="1" fillId="0" borderId="0" xfId="5" applyAlignment="1">
      <alignment horizontal="left" vertical="center"/>
    </xf>
    <xf numFmtId="0" fontId="2" fillId="0" borderId="0" xfId="1" applyAlignment="1">
      <alignment horizontal="left" vertical="center"/>
    </xf>
    <xf numFmtId="0" fontId="12" fillId="0" borderId="0" xfId="0" applyFont="1" applyAlignment="1"/>
  </cellXfs>
  <cellStyles count="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</cellStyles>
  <dxfs count="8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rgb="FFDBD8D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Microsoft YaHei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rgb="FFDBD8D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Microsoft YaHei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rgb="FFDBD8D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Microsoft YaHei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rgb="FFDBD8D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Microsoft YaHei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rgb="FFDBD8D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Microsoft YaHei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rgb="FFDBD8D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Microsoft YaHei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Microsoft YaHei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Microsoft YaHei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Microsoft YaHei UI"/>
        <scheme val="minor"/>
      </font>
      <numFmt numFmtId="3" formatCode="#,##0"/>
    </dxf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Family budget cash flow" defaultPivotStyle="PivotStyleLight16">
    <tableStyle name="Family budget cash flow" pivot="0" count="3">
      <tableStyleElement type="wholeTable" dxfId="80"/>
      <tableStyleElement type="headerRow" dxfId="79"/>
      <tableStyleElement type="totalRow" dxfId="78"/>
    </tableStyle>
    <tableStyle name="Family budget expense" pivot="0" count="3">
      <tableStyleElement type="wholeTable" dxfId="77"/>
      <tableStyleElement type="headerRow" dxfId="76"/>
      <tableStyleElement type="totalRow" dxfId="75"/>
    </tableStyle>
    <tableStyle name="Family budget income" pivot="0" count="3">
      <tableStyleElement type="wholeTable" dxfId="74"/>
      <tableStyleElement type="headerRow" dxfId="73"/>
      <tableStyleElement type="totalRow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"/>
          <c:y val="0.137105800905806"/>
          <c:w val="0.823584961436134"/>
          <c:h val="0.745054982460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图表数据!$C$4</c:f>
              <c:strCache>
                <c:ptCount val="1"/>
                <c:pt idx="0">
                  <c:v>预计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图表数据!$B$5:$B$7</c:f>
              <c:strCache>
                <c:ptCount val="3"/>
                <c:pt idx="0">
                  <c:v>现金流量</c:v>
                </c:pt>
                <c:pt idx="1">
                  <c:v>每月收入</c:v>
                </c:pt>
                <c:pt idx="2">
                  <c:v>每月支出</c:v>
                </c:pt>
              </c:strCache>
            </c:strRef>
          </c:cat>
          <c:val>
            <c:numRef>
              <c:f>图表数据!$C$5:$C$7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34300.88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图表数据!$D$4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图表数据!$B$5:$B$7</c:f>
              <c:strCache>
                <c:ptCount val="3"/>
                <c:pt idx="0">
                  <c:v>现金流量</c:v>
                </c:pt>
                <c:pt idx="1">
                  <c:v>每月收入</c:v>
                </c:pt>
                <c:pt idx="2">
                  <c:v>每月支出</c:v>
                </c:pt>
              </c:strCache>
            </c:strRef>
          </c:cat>
          <c:val>
            <c:numRef>
              <c:f>图表数据!$D$5:$D$7</c:f>
              <c:numCache>
                <c:formatCode>General</c:formatCode>
                <c:ptCount val="3"/>
                <c:pt idx="0">
                  <c:v>-6542.8</c:v>
                </c:pt>
                <c:pt idx="1">
                  <c:v>0.0</c:v>
                </c:pt>
                <c:pt idx="2">
                  <c:v>6542.8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2129102704"/>
        <c:axId val="2129105440"/>
      </c:barChart>
      <c:catAx>
        <c:axId val="21291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105440"/>
        <c:crosses val="autoZero"/>
        <c:auto val="1"/>
        <c:lblAlgn val="ctr"/>
        <c:lblOffset val="100"/>
        <c:noMultiLvlLbl val="0"/>
      </c:catAx>
      <c:valAx>
        <c:axId val="2129105440"/>
        <c:scaling>
          <c:orientation val="minMax"/>
        </c:scaling>
        <c:delete val="0"/>
        <c:axPos val="l"/>
        <c:numFmt formatCode="&quot;¥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21291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"/>
          <c:y val="0.137105800905806"/>
          <c:w val="0.823584961436134"/>
          <c:h val="0.745054982460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图表数据!$C$4</c:f>
              <c:strCache>
                <c:ptCount val="1"/>
                <c:pt idx="0">
                  <c:v>预计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图表数据!$B$5:$B$7</c:f>
              <c:strCache>
                <c:ptCount val="3"/>
                <c:pt idx="0">
                  <c:v>现金流量</c:v>
                </c:pt>
                <c:pt idx="1">
                  <c:v>每月收入</c:v>
                </c:pt>
                <c:pt idx="2">
                  <c:v>每月支出</c:v>
                </c:pt>
              </c:strCache>
            </c:strRef>
          </c:cat>
          <c:val>
            <c:numRef>
              <c:f>图表数据!$C$5:$C$7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34300.88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图表数据!$D$4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图表数据!$B$5:$B$7</c:f>
              <c:strCache>
                <c:ptCount val="3"/>
                <c:pt idx="0">
                  <c:v>现金流量</c:v>
                </c:pt>
                <c:pt idx="1">
                  <c:v>每月收入</c:v>
                </c:pt>
                <c:pt idx="2">
                  <c:v>每月支出</c:v>
                </c:pt>
              </c:strCache>
            </c:strRef>
          </c:cat>
          <c:val>
            <c:numRef>
              <c:f>图表数据!$D$5:$D$7</c:f>
              <c:numCache>
                <c:formatCode>General</c:formatCode>
                <c:ptCount val="3"/>
                <c:pt idx="0">
                  <c:v>-6542.8</c:v>
                </c:pt>
                <c:pt idx="1">
                  <c:v>0.0</c:v>
                </c:pt>
                <c:pt idx="2">
                  <c:v>6542.8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-2102070416"/>
        <c:axId val="-2100030384"/>
      </c:barChart>
      <c:catAx>
        <c:axId val="-21020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030384"/>
        <c:crosses val="autoZero"/>
        <c:auto val="1"/>
        <c:lblAlgn val="ctr"/>
        <c:lblOffset val="100"/>
        <c:noMultiLvlLbl val="0"/>
      </c:catAx>
      <c:valAx>
        <c:axId val="-2100030384"/>
        <c:scaling>
          <c:orientation val="minMax"/>
        </c:scaling>
        <c:delete val="0"/>
        <c:axPos val="l"/>
        <c:numFmt formatCode="&quot;¥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-21020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"/>
          <c:y val="0.137105800905806"/>
          <c:w val="0.823584961436134"/>
          <c:h val="0.745054982460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图表数据!$C$4</c:f>
              <c:strCache>
                <c:ptCount val="1"/>
                <c:pt idx="0">
                  <c:v>预计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图表数据!$B$5:$B$7</c:f>
              <c:strCache>
                <c:ptCount val="3"/>
                <c:pt idx="0">
                  <c:v>现金流量</c:v>
                </c:pt>
                <c:pt idx="1">
                  <c:v>每月收入</c:v>
                </c:pt>
                <c:pt idx="2">
                  <c:v>每月支出</c:v>
                </c:pt>
              </c:strCache>
            </c:strRef>
          </c:cat>
          <c:val>
            <c:numRef>
              <c:f>图表数据!$C$5:$C$7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34300.88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图表数据!$D$4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图表数据!$B$5:$B$7</c:f>
              <c:strCache>
                <c:ptCount val="3"/>
                <c:pt idx="0">
                  <c:v>现金流量</c:v>
                </c:pt>
                <c:pt idx="1">
                  <c:v>每月收入</c:v>
                </c:pt>
                <c:pt idx="2">
                  <c:v>每月支出</c:v>
                </c:pt>
              </c:strCache>
            </c:strRef>
          </c:cat>
          <c:val>
            <c:numRef>
              <c:f>图表数据!$D$5:$D$7</c:f>
              <c:numCache>
                <c:formatCode>General</c:formatCode>
                <c:ptCount val="3"/>
                <c:pt idx="0">
                  <c:v>-6542.8</c:v>
                </c:pt>
                <c:pt idx="1">
                  <c:v>0.0</c:v>
                </c:pt>
                <c:pt idx="2">
                  <c:v>6542.8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-2102870896"/>
        <c:axId val="-2102867648"/>
      </c:barChart>
      <c:catAx>
        <c:axId val="-21028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2867648"/>
        <c:crosses val="autoZero"/>
        <c:auto val="1"/>
        <c:lblAlgn val="ctr"/>
        <c:lblOffset val="100"/>
        <c:noMultiLvlLbl val="0"/>
      </c:catAx>
      <c:valAx>
        <c:axId val="-2102867648"/>
        <c:scaling>
          <c:orientation val="minMax"/>
        </c:scaling>
        <c:delete val="0"/>
        <c:axPos val="l"/>
        <c:numFmt formatCode="&quot;¥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-21028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3" name="Budget Chart" descr="预算图显示现金流、每月收入和每月支出值（预计和实际值）。" title="预算图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2" name="Budget Chart" descr="预算图显示现金流、每月收入和每月支出值（预计和实际值）。" title="预算图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2" name="Budget Chart" descr="预算图显示现金流、每月收入和每月支出值（预计和实际值）。" title="预算图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CashFlow" displayName="CashFlow" ref="B15:E18" totalsRowCount="1" headerRowDxfId="71" headerRowBorderDxfId="70">
  <autoFilter ref="B15:E17"/>
  <tableColumns count="4">
    <tableColumn id="1" name="现金流量" totalsRowLabel="总现金"/>
    <tableColumn id="3" name="预计" totalsRowFunction="custom" dataDxfId="69" totalsRowDxfId="53">
      <totalsRowFormula>C16-C17</totalsRowFormula>
    </tableColumn>
    <tableColumn id="4" name="实际" totalsRowFunction="custom" dataDxfId="68" totalsRowDxfId="52">
      <totalsRowFormula>D16-D17</totalsRowFormula>
    </tableColumn>
    <tableColumn id="5" name="差异" totalsRowFunction="sum" dataDxfId="67" totalsRowDxfId="51">
      <calculatedColumnFormula>Expense[[#Totals],[差异]]</calculatedColumn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现金流量表格" altTextSummary="计算收入和支出值（预计和实际值），同时计算差异。"/>
    </ext>
  </extLst>
</table>
</file>

<file path=xl/tables/table2.xml><?xml version="1.0" encoding="utf-8"?>
<table xmlns="http://schemas.openxmlformats.org/spreadsheetml/2006/main" id="2" name="Income" displayName="Income" ref="B20:E24" totalsRowCount="1" headerRowDxfId="66" headerRowBorderDxfId="65">
  <autoFilter ref="B20:E23"/>
  <tableColumns count="4">
    <tableColumn id="1" name="每月收入" totalsRowLabel="总收益"/>
    <tableColumn id="3" name="预计" totalsRowFunction="sum" dataDxfId="64" totalsRowDxfId="56"/>
    <tableColumn id="4" name="实际" totalsRowFunction="sum" dataDxfId="63" totalsRowDxfId="55"/>
    <tableColumn id="5" name="差异" totalsRowFunction="sum" dataDxfId="62" totalsRowDxfId="54">
      <calculatedColumnFormula>Income[[#This Row],[实际]]-Income[[#This Row],[预计]]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每月收入表格" altTextSummary="输入每月收入项目（预计和实际值），同时系统会为您计算出差异。"/>
    </ext>
  </extLst>
</table>
</file>

<file path=xl/tables/table3.xml><?xml version="1.0" encoding="utf-8"?>
<table xmlns="http://schemas.openxmlformats.org/spreadsheetml/2006/main" id="3" name="Expense" displayName="Expense" ref="B26:E48" totalsRowCount="1" headerRowDxfId="61" headerRowBorderDxfId="60">
  <autoFilter ref="B26:E47"/>
  <tableColumns count="4">
    <tableColumn id="1" name="每月支出" totalsRowLabel="总计"/>
    <tableColumn id="3" name="预计" totalsRowFunction="sum" dataDxfId="59" totalsRowDxfId="2"/>
    <tableColumn id="4" name="实际" totalsRowFunction="sum" dataDxfId="58" totalsRowDxfId="1"/>
    <tableColumn id="5" name="差异" totalsRowFunction="sum" dataDxfId="57" totalsRowDxfId="0">
      <calculatedColumnFormula>Expense[[#This Row],[预计]]-Expense[[#This Row],[实际]]</calculatedColumnFormula>
    </tableColumn>
  </tableColumns>
  <tableStyleInfo name="Family budget expense" showFirstColumn="0" showLastColumn="0" showRowStripes="1" showColumnStripes="0"/>
  <extLst>
    <ext xmlns:x14="http://schemas.microsoft.com/office/spreadsheetml/2009/9/main" uri="{504A1905-F514-4f6f-8877-14C23A59335A}">
      <x14:table altText="每月支出表格" altTextSummary="输入每月支出项目（预计和实际值），同时系统会为您计算出差异。"/>
    </ext>
  </extLst>
</table>
</file>

<file path=xl/tables/table4.xml><?xml version="1.0" encoding="utf-8"?>
<table xmlns="http://schemas.openxmlformats.org/spreadsheetml/2006/main" id="7" name="CashFlow58" displayName="CashFlow58" ref="B15:E18" totalsRowCount="1" headerRowDxfId="29" headerRowBorderDxfId="28">
  <autoFilter ref="B15:E17"/>
  <tableColumns count="4">
    <tableColumn id="1" name="现金流量" totalsRowLabel="总现金"/>
    <tableColumn id="3" name="预计" totalsRowFunction="custom" dataDxfId="26" totalsRowDxfId="27">
      <totalsRowFormula>C16-C17</totalsRowFormula>
    </tableColumn>
    <tableColumn id="4" name="实际" totalsRowFunction="custom" dataDxfId="24" totalsRowDxfId="25">
      <totalsRowFormula>D16-D17</totalsRowFormula>
    </tableColumn>
    <tableColumn id="5" name="差异" totalsRowFunction="sum" dataDxfId="22" totalsRowDxfId="23">
      <calculatedColumnFormula>Expense[[#Totals],[差异]]</calculatedColumn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现金流量表格" altTextSummary="计算收入和支出值（预计和实际值），同时计算差异。"/>
    </ext>
  </extLst>
</table>
</file>

<file path=xl/tables/table5.xml><?xml version="1.0" encoding="utf-8"?>
<table xmlns="http://schemas.openxmlformats.org/spreadsheetml/2006/main" id="8" name="Income69" displayName="Income69" ref="B20:E24" totalsRowCount="1" headerRowDxfId="21" headerRowBorderDxfId="20">
  <autoFilter ref="B20:E23"/>
  <tableColumns count="4">
    <tableColumn id="1" name="每月收入" totalsRowLabel="总收益"/>
    <tableColumn id="3" name="预计" totalsRowFunction="sum" dataDxfId="18" totalsRowDxfId="19"/>
    <tableColumn id="4" name="实际" totalsRowFunction="sum" dataDxfId="16" totalsRowDxfId="17"/>
    <tableColumn id="5" name="差异" totalsRowFunction="sum" dataDxfId="14" totalsRowDxfId="15">
      <calculatedColumnFormula>Income69[[#This Row],[实际]]-Income69[[#This Row],[预计]]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每月收入表格" altTextSummary="输入每月收入项目（预计和实际值），同时系统会为您计算出差异。"/>
    </ext>
  </extLst>
</table>
</file>

<file path=xl/tables/table6.xml><?xml version="1.0" encoding="utf-8"?>
<table xmlns="http://schemas.openxmlformats.org/spreadsheetml/2006/main" id="9" name="Expense710" displayName="Expense710" ref="B26:E47" totalsRowCount="1" headerRowDxfId="13" headerRowBorderDxfId="12">
  <autoFilter ref="B26:E46"/>
  <tableColumns count="4">
    <tableColumn id="1" name="每月支出" totalsRowLabel="总计"/>
    <tableColumn id="3" name="预计" totalsRowFunction="sum" dataDxfId="11" totalsRowDxfId="8"/>
    <tableColumn id="4" name="实际" totalsRowFunction="sum" dataDxfId="10" totalsRowDxfId="7"/>
    <tableColumn id="5" name="差异" totalsRowFunction="sum" dataDxfId="9" totalsRowDxfId="6">
      <calculatedColumnFormula>Expense710[[#This Row],[预计]]-Expense710[[#This Row],[实际]]</calculatedColumnFormula>
    </tableColumn>
  </tableColumns>
  <tableStyleInfo name="Family budget expense" showFirstColumn="0" showLastColumn="0" showRowStripes="1" showColumnStripes="0"/>
  <extLst>
    <ext xmlns:x14="http://schemas.microsoft.com/office/spreadsheetml/2009/9/main" uri="{504A1905-F514-4f6f-8877-14C23A59335A}">
      <x14:table altText="每月支出表格" altTextSummary="输入每月支出项目（预计和实际值），同时系统会为您计算出差异。"/>
    </ext>
  </extLst>
</table>
</file>

<file path=xl/tables/table7.xml><?xml version="1.0" encoding="utf-8"?>
<table xmlns="http://schemas.openxmlformats.org/spreadsheetml/2006/main" id="4" name="CashFlow5" displayName="CashFlow5" ref="B15:E18" totalsRowCount="1" headerRowDxfId="50" headerRowBorderDxfId="49">
  <autoFilter ref="B15:E17"/>
  <tableColumns count="4">
    <tableColumn id="1" name="现金流量" totalsRowLabel="总现金"/>
    <tableColumn id="3" name="预计" totalsRowFunction="custom" dataDxfId="47" totalsRowDxfId="48">
      <totalsRowFormula>C16-C17</totalsRowFormula>
    </tableColumn>
    <tableColumn id="4" name="实际" totalsRowFunction="custom" dataDxfId="45" totalsRowDxfId="46">
      <totalsRowFormula>D16-D17</totalsRowFormula>
    </tableColumn>
    <tableColumn id="5" name="差异" totalsRowFunction="sum" dataDxfId="43" totalsRowDxfId="44">
      <calculatedColumnFormula>Expense[[#Totals],[差异]]</calculatedColumn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现金流量表格" altTextSummary="计算收入和支出值（预计和实际值），同时计算差异。"/>
    </ext>
  </extLst>
</table>
</file>

<file path=xl/tables/table8.xml><?xml version="1.0" encoding="utf-8"?>
<table xmlns="http://schemas.openxmlformats.org/spreadsheetml/2006/main" id="5" name="Income6" displayName="Income6" ref="B20:E24" totalsRowCount="1" headerRowDxfId="42" headerRowBorderDxfId="41">
  <autoFilter ref="B20:E23"/>
  <tableColumns count="4">
    <tableColumn id="1" name="每月收入" totalsRowLabel="总收益"/>
    <tableColumn id="3" name="预计" totalsRowFunction="sum" dataDxfId="39" totalsRowDxfId="40"/>
    <tableColumn id="4" name="实际" totalsRowFunction="sum" dataDxfId="37" totalsRowDxfId="38"/>
    <tableColumn id="5" name="差异" totalsRowFunction="sum" dataDxfId="35" totalsRowDxfId="36">
      <calculatedColumnFormula>Income6[[#This Row],[实际]]-Income6[[#This Row],[预计]]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每月收入表格" altTextSummary="输入每月收入项目（预计和实际值），同时系统会为您计算出差异。"/>
    </ext>
  </extLst>
</table>
</file>

<file path=xl/tables/table9.xml><?xml version="1.0" encoding="utf-8"?>
<table xmlns="http://schemas.openxmlformats.org/spreadsheetml/2006/main" id="6" name="Expense7" displayName="Expense7" ref="B26:E47" totalsRowCount="1" headerRowDxfId="34" headerRowBorderDxfId="33">
  <autoFilter ref="B26:E46"/>
  <tableColumns count="4">
    <tableColumn id="1" name="每月支出" totalsRowLabel="总计"/>
    <tableColumn id="3" name="预计" totalsRowFunction="sum" dataDxfId="32" totalsRowDxfId="5"/>
    <tableColumn id="4" name="实际" totalsRowFunction="sum" dataDxfId="31" totalsRowDxfId="4"/>
    <tableColumn id="5" name="差异" totalsRowFunction="sum" dataDxfId="30" totalsRowDxfId="3">
      <calculatedColumnFormula>Expense7[[#This Row],[预计]]-Expense7[[#This Row],[实际]]</calculatedColumnFormula>
    </tableColumn>
  </tableColumns>
  <tableStyleInfo name="Family budget expense" showFirstColumn="0" showLastColumn="0" showRowStripes="1" showColumnStripes="0"/>
  <extLst>
    <ext xmlns:x14="http://schemas.microsoft.com/office/spreadsheetml/2009/9/main" uri="{504A1905-F514-4f6f-8877-14C23A59335A}">
      <x14:table altText="每月支出表格" altTextSummary="输入每月支出项目（预计和实际值），同时系统会为您计算出差异。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E48"/>
  <sheetViews>
    <sheetView showGridLines="0" tabSelected="1" topLeftCell="A23" zoomScale="125" zoomScaleNormal="125" zoomScalePageLayoutView="125" workbookViewId="0">
      <selection activeCell="B41" sqref="B41"/>
    </sheetView>
  </sheetViews>
  <sheetFormatPr baseColWidth="10" defaultColWidth="8.625" defaultRowHeight="19" x14ac:dyDescent="0.25"/>
  <cols>
    <col min="1" max="1" width="2.25" customWidth="1"/>
    <col min="2" max="2" width="45.375" customWidth="1"/>
    <col min="3" max="3" width="16.875" customWidth="1"/>
    <col min="4" max="4" width="13.5" style="5" customWidth="1"/>
    <col min="5" max="5" width="13.875" style="5" customWidth="1"/>
    <col min="6" max="6" width="3.75" customWidth="1"/>
  </cols>
  <sheetData>
    <row r="1" spans="2:5" ht="23.25" customHeight="1" x14ac:dyDescent="0.25">
      <c r="B1" s="12" t="s">
        <v>17</v>
      </c>
      <c r="C1" s="5"/>
    </row>
    <row r="2" spans="2:5" ht="46.5" customHeight="1" x14ac:dyDescent="0.25">
      <c r="B2" s="13" t="s">
        <v>18</v>
      </c>
      <c r="C2" s="5"/>
    </row>
    <row r="3" spans="2:5" ht="29" thickBot="1" x14ac:dyDescent="0.3">
      <c r="B3" s="11" t="s">
        <v>19</v>
      </c>
      <c r="C3" s="5"/>
    </row>
    <row r="4" spans="2:5" ht="28" x14ac:dyDescent="0.25">
      <c r="B4" s="9">
        <v>2017</v>
      </c>
      <c r="C4" s="5"/>
    </row>
    <row r="5" spans="2:5" x14ac:dyDescent="0.25">
      <c r="C5" s="5"/>
    </row>
    <row r="10" spans="2:5" x14ac:dyDescent="0.25">
      <c r="C10" s="5"/>
    </row>
    <row r="11" spans="2:5" x14ac:dyDescent="0.25">
      <c r="C11" s="5"/>
    </row>
    <row r="12" spans="2:5" x14ac:dyDescent="0.25">
      <c r="C12" s="5"/>
    </row>
    <row r="13" spans="2:5" x14ac:dyDescent="0.25">
      <c r="C13" s="5"/>
    </row>
    <row r="14" spans="2:5" ht="46.5" customHeight="1" x14ac:dyDescent="0.2">
      <c r="B14" s="14" t="s">
        <v>13</v>
      </c>
      <c r="C14" s="5"/>
    </row>
    <row r="15" spans="2:5" ht="33" customHeight="1" thickBot="1" x14ac:dyDescent="0.3">
      <c r="B15" s="2" t="s">
        <v>0</v>
      </c>
      <c r="C15" s="6" t="s">
        <v>1</v>
      </c>
      <c r="D15" s="6" t="s">
        <v>2</v>
      </c>
      <c r="E15" s="6" t="s">
        <v>3</v>
      </c>
    </row>
    <row r="16" spans="2:5" x14ac:dyDescent="0.25">
      <c r="B16" t="s">
        <v>4</v>
      </c>
      <c r="C16" s="5"/>
      <c r="E16" s="5">
        <f>Income[[#Totals],[差异]]</f>
        <v>0</v>
      </c>
    </row>
    <row r="17" spans="2:5" x14ac:dyDescent="0.25">
      <c r="B17" t="s">
        <v>5</v>
      </c>
      <c r="C17" s="5"/>
      <c r="D17" s="5">
        <f>Expense[[#Totals],[实际]]</f>
        <v>6542.8</v>
      </c>
    </row>
    <row r="18" spans="2:5" x14ac:dyDescent="0.25">
      <c r="B18" t="s">
        <v>16</v>
      </c>
      <c r="C18" s="5">
        <f>C16-C17</f>
        <v>0</v>
      </c>
      <c r="D18" s="5">
        <f>D16-D17</f>
        <v>-6542.8</v>
      </c>
      <c r="E18" s="5">
        <f>SUBTOTAL(109,CashFlow[差异])</f>
        <v>0</v>
      </c>
    </row>
    <row r="20" spans="2:5" ht="36" thickBot="1" x14ac:dyDescent="0.3">
      <c r="B20" s="3" t="s">
        <v>6</v>
      </c>
      <c r="C20" s="7" t="s">
        <v>1</v>
      </c>
      <c r="D20" s="7" t="s">
        <v>2</v>
      </c>
      <c r="E20" s="7" t="s">
        <v>3</v>
      </c>
    </row>
    <row r="21" spans="2:5" x14ac:dyDescent="0.25">
      <c r="B21" t="s">
        <v>7</v>
      </c>
      <c r="C21" s="5"/>
      <c r="E21" s="5">
        <f>Income[[#This Row],[实际]]-Income[[#This Row],[预计]]</f>
        <v>0</v>
      </c>
    </row>
    <row r="22" spans="2:5" x14ac:dyDescent="0.25">
      <c r="B22" t="s">
        <v>8</v>
      </c>
      <c r="C22" s="5"/>
      <c r="E22" s="5">
        <f>Income[[#This Row],[实际]]-Income[[#This Row],[预计]]</f>
        <v>0</v>
      </c>
    </row>
    <row r="23" spans="2:5" ht="22.5" customHeight="1" x14ac:dyDescent="0.25">
      <c r="B23" t="s">
        <v>9</v>
      </c>
      <c r="C23" s="5"/>
      <c r="D23" s="5">
        <v>0</v>
      </c>
      <c r="E23" s="5">
        <f>Income[[#This Row],[实际]]-Income[[#This Row],[预计]]</f>
        <v>0</v>
      </c>
    </row>
    <row r="24" spans="2:5" x14ac:dyDescent="0.25">
      <c r="B24" t="s">
        <v>14</v>
      </c>
      <c r="C24" s="5">
        <f>SUBTOTAL(109,Income[预计])</f>
        <v>0</v>
      </c>
      <c r="D24" s="5">
        <f>SUBTOTAL(109,Income[实际])</f>
        <v>0</v>
      </c>
      <c r="E24" s="5">
        <f>SUBTOTAL(109,Income[差异])</f>
        <v>0</v>
      </c>
    </row>
    <row r="26" spans="2:5" ht="36" thickBot="1" x14ac:dyDescent="0.3">
      <c r="B26" s="4" t="s">
        <v>10</v>
      </c>
      <c r="C26" s="8" t="s">
        <v>1</v>
      </c>
      <c r="D26" s="8" t="s">
        <v>2</v>
      </c>
      <c r="E26" s="8" t="s">
        <v>3</v>
      </c>
    </row>
    <row r="27" spans="2:5" x14ac:dyDescent="0.25">
      <c r="B27" t="s">
        <v>26</v>
      </c>
      <c r="C27" s="5">
        <v>7000</v>
      </c>
      <c r="D27" s="5">
        <v>0</v>
      </c>
      <c r="E27" s="5">
        <f>Expense[[#This Row],[预计]]-Expense[[#This Row],[实际]]</f>
        <v>7000</v>
      </c>
    </row>
    <row r="28" spans="2:5" x14ac:dyDescent="0.25">
      <c r="B28" t="s">
        <v>20</v>
      </c>
      <c r="C28" s="5">
        <v>6192.8</v>
      </c>
      <c r="D28" s="5">
        <v>6192.8</v>
      </c>
      <c r="E28" s="5">
        <f>Expense[[#This Row],[预计]]-Expense[[#This Row],[实际]]</f>
        <v>0</v>
      </c>
    </row>
    <row r="29" spans="2:5" x14ac:dyDescent="0.25">
      <c r="B29" t="s">
        <v>27</v>
      </c>
      <c r="C29" s="5">
        <v>350</v>
      </c>
      <c r="D29" s="5">
        <v>350</v>
      </c>
      <c r="E29" s="5">
        <f>Expense[[#This Row],[预计]]-Expense[[#This Row],[实际]]</f>
        <v>0</v>
      </c>
    </row>
    <row r="30" spans="2:5" x14ac:dyDescent="0.25">
      <c r="B30" t="s">
        <v>21</v>
      </c>
      <c r="C30" s="5">
        <v>10758.08</v>
      </c>
      <c r="D30" s="5">
        <v>0</v>
      </c>
      <c r="E30" s="5">
        <f>Expense[[#This Row],[预计]]-Expense[[#This Row],[实际]]</f>
        <v>10758.08</v>
      </c>
    </row>
    <row r="31" spans="2:5" x14ac:dyDescent="0.25">
      <c r="B31" t="s">
        <v>11</v>
      </c>
      <c r="C31" s="5">
        <v>1000</v>
      </c>
      <c r="D31" s="5">
        <v>0</v>
      </c>
      <c r="E31" s="5">
        <f>Expense[[#This Row],[预计]]-Expense[[#This Row],[实际]]</f>
        <v>1000</v>
      </c>
    </row>
    <row r="32" spans="2:5" x14ac:dyDescent="0.25">
      <c r="B32" t="s">
        <v>22</v>
      </c>
      <c r="C32" s="5">
        <v>1000</v>
      </c>
      <c r="D32" s="5">
        <v>0</v>
      </c>
      <c r="E32" s="5">
        <f>Expense[[#This Row],[预计]]-Expense[[#This Row],[实际]]</f>
        <v>1000</v>
      </c>
    </row>
    <row r="33" spans="2:5" x14ac:dyDescent="0.25">
      <c r="B33" t="s">
        <v>23</v>
      </c>
      <c r="C33" s="5">
        <v>3000</v>
      </c>
      <c r="E33" s="5">
        <f>Expense[[#This Row],[预计]]-Expense[[#This Row],[实际]]</f>
        <v>3000</v>
      </c>
    </row>
    <row r="34" spans="2:5" x14ac:dyDescent="0.25">
      <c r="B34" t="s">
        <v>24</v>
      </c>
      <c r="C34" s="5">
        <v>2000</v>
      </c>
      <c r="E34" s="5">
        <f>Expense[[#This Row],[预计]]-Expense[[#This Row],[实际]]</f>
        <v>2000</v>
      </c>
    </row>
    <row r="35" spans="2:5" x14ac:dyDescent="0.25">
      <c r="B35" t="s">
        <v>25</v>
      </c>
      <c r="C35" s="5">
        <v>3000</v>
      </c>
      <c r="E35" s="5">
        <f>Expense[[#This Row],[预计]]-Expense[[#This Row],[实际]]</f>
        <v>3000</v>
      </c>
    </row>
    <row r="36" spans="2:5" x14ac:dyDescent="0.25">
      <c r="C36" s="5"/>
      <c r="E36" s="5">
        <f>Expense[[#This Row],[预计]]-Expense[[#This Row],[实际]]</f>
        <v>0</v>
      </c>
    </row>
    <row r="37" spans="2:5" x14ac:dyDescent="0.25">
      <c r="C37" s="5"/>
      <c r="E37" s="5">
        <f>Expense[[#This Row],[预计]]-Expense[[#This Row],[实际]]</f>
        <v>0</v>
      </c>
    </row>
    <row r="38" spans="2:5" x14ac:dyDescent="0.25">
      <c r="C38" s="5"/>
      <c r="E38" s="5">
        <f>Expense[[#This Row],[预计]]-Expense[[#This Row],[实际]]</f>
        <v>0</v>
      </c>
    </row>
    <row r="39" spans="2:5" x14ac:dyDescent="0.25">
      <c r="C39" s="5"/>
      <c r="E39" s="5">
        <f>Expense[[#This Row],[预计]]-Expense[[#This Row],[实际]]</f>
        <v>0</v>
      </c>
    </row>
    <row r="40" spans="2:5" x14ac:dyDescent="0.25">
      <c r="C40" s="5"/>
      <c r="E40" s="5">
        <f>Expense[[#This Row],[预计]]-Expense[[#This Row],[实际]]</f>
        <v>0</v>
      </c>
    </row>
    <row r="41" spans="2:5" x14ac:dyDescent="0.25">
      <c r="C41" s="5"/>
      <c r="E41" s="5">
        <f>Expense[[#This Row],[预计]]-Expense[[#This Row],[实际]]</f>
        <v>0</v>
      </c>
    </row>
    <row r="42" spans="2:5" x14ac:dyDescent="0.25">
      <c r="C42" s="5"/>
      <c r="E42" s="5">
        <f>Expense[[#This Row],[预计]]-Expense[[#This Row],[实际]]</f>
        <v>0</v>
      </c>
    </row>
    <row r="43" spans="2:5" x14ac:dyDescent="0.25">
      <c r="C43" s="5"/>
      <c r="E43" s="5">
        <f>Expense[[#This Row],[预计]]-Expense[[#This Row],[实际]]</f>
        <v>0</v>
      </c>
    </row>
    <row r="44" spans="2:5" x14ac:dyDescent="0.25">
      <c r="C44" s="5"/>
      <c r="E44" s="5">
        <f>Expense[[#This Row],[预计]]-Expense[[#This Row],[实际]]</f>
        <v>0</v>
      </c>
    </row>
    <row r="45" spans="2:5" x14ac:dyDescent="0.25">
      <c r="C45" s="5"/>
      <c r="E45" s="5">
        <f>Expense[[#This Row],[预计]]-Expense[[#This Row],[实际]]</f>
        <v>0</v>
      </c>
    </row>
    <row r="46" spans="2:5" x14ac:dyDescent="0.25">
      <c r="C46" s="5"/>
      <c r="E46" s="5">
        <f>Expense[[#This Row],[预计]]-Expense[[#This Row],[实际]]</f>
        <v>0</v>
      </c>
    </row>
    <row r="47" spans="2:5" x14ac:dyDescent="0.25">
      <c r="C47" s="5"/>
      <c r="E47" s="5">
        <f>Expense[[#This Row],[预计]]-Expense[[#This Row],[实际]]</f>
        <v>0</v>
      </c>
    </row>
    <row r="48" spans="2:5" x14ac:dyDescent="0.25">
      <c r="B48" t="s">
        <v>15</v>
      </c>
      <c r="C48" s="5">
        <f>SUBTOTAL(109,Expense[预计])</f>
        <v>34300.879999999997</v>
      </c>
      <c r="D48" s="5">
        <f>SUBTOTAL(109,Expense[实际])</f>
        <v>6542.8</v>
      </c>
      <c r="E48" s="5">
        <f>SUBTOTAL(109,Expense[差异])</f>
        <v>27758.080000000002</v>
      </c>
    </row>
  </sheetData>
  <phoneticPr fontId="13" type="noConversion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ignoredErrors>
    <ignoredError sqref="E16" calculatedColumn="1"/>
  </ignoredErrors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70BE87D5-6E62-4533-88AE-53E31B3F50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  <x14:conditionalFormatting xmlns:xm="http://schemas.microsoft.com/office/excel/2006/main">
          <x14:cfRule type="iconSet" priority="13" id="{C714391E-7AC2-47BB-A40C-EB62AF118C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E27:E47</xm:sqref>
        </x14:conditionalFormatting>
        <x14:conditionalFormatting xmlns:xm="http://schemas.microsoft.com/office/excel/2006/main">
          <x14:cfRule type="iconSet" priority="14" id="{D5790763-7D03-40F8-9AD3-2A345FE0F3B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E47"/>
  <sheetViews>
    <sheetView showGridLines="0" topLeftCell="A24" zoomScale="125" zoomScaleNormal="125" zoomScalePageLayoutView="125" workbookViewId="0">
      <selection activeCell="C28" sqref="C28:C34"/>
    </sheetView>
  </sheetViews>
  <sheetFormatPr baseColWidth="10" defaultColWidth="8.625" defaultRowHeight="19" x14ac:dyDescent="0.25"/>
  <cols>
    <col min="1" max="1" width="2.25" customWidth="1"/>
    <col min="2" max="2" width="45.375" customWidth="1"/>
    <col min="3" max="3" width="16.875" customWidth="1"/>
    <col min="4" max="4" width="13.5" style="5" customWidth="1"/>
    <col min="5" max="5" width="13.875" style="5" customWidth="1"/>
    <col min="6" max="6" width="3.75" customWidth="1"/>
  </cols>
  <sheetData>
    <row r="1" spans="2:5" ht="23.25" customHeight="1" x14ac:dyDescent="0.25">
      <c r="B1" s="12" t="s">
        <v>17</v>
      </c>
      <c r="C1" s="5"/>
    </row>
    <row r="2" spans="2:5" ht="46.5" customHeight="1" x14ac:dyDescent="0.25">
      <c r="B2" s="13" t="s">
        <v>18</v>
      </c>
      <c r="C2" s="5"/>
    </row>
    <row r="3" spans="2:5" ht="29" thickBot="1" x14ac:dyDescent="0.3">
      <c r="B3" s="11" t="s">
        <v>19</v>
      </c>
      <c r="C3" s="5"/>
    </row>
    <row r="4" spans="2:5" ht="28" x14ac:dyDescent="0.25">
      <c r="B4" s="9">
        <v>2017</v>
      </c>
      <c r="C4" s="5"/>
    </row>
    <row r="5" spans="2:5" x14ac:dyDescent="0.25">
      <c r="C5" s="5"/>
    </row>
    <row r="10" spans="2:5" x14ac:dyDescent="0.25">
      <c r="C10" s="5"/>
    </row>
    <row r="11" spans="2:5" x14ac:dyDescent="0.25">
      <c r="C11" s="5"/>
    </row>
    <row r="12" spans="2:5" x14ac:dyDescent="0.25">
      <c r="C12" s="5"/>
    </row>
    <row r="13" spans="2:5" x14ac:dyDescent="0.25">
      <c r="C13" s="5"/>
    </row>
    <row r="14" spans="2:5" ht="46.5" customHeight="1" x14ac:dyDescent="0.2">
      <c r="B14" s="14" t="s">
        <v>13</v>
      </c>
      <c r="C14" s="5"/>
    </row>
    <row r="15" spans="2:5" ht="33" customHeight="1" thickBot="1" x14ac:dyDescent="0.3">
      <c r="B15" s="2" t="s">
        <v>0</v>
      </c>
      <c r="C15" s="6" t="s">
        <v>1</v>
      </c>
      <c r="D15" s="6" t="s">
        <v>2</v>
      </c>
      <c r="E15" s="6" t="s">
        <v>3</v>
      </c>
    </row>
    <row r="16" spans="2:5" x14ac:dyDescent="0.25">
      <c r="B16" t="s">
        <v>4</v>
      </c>
      <c r="C16" s="5"/>
      <c r="E16" s="5">
        <f>Income69[[#Totals],[差异]]</f>
        <v>0</v>
      </c>
    </row>
    <row r="17" spans="2:5" x14ac:dyDescent="0.25">
      <c r="B17" t="s">
        <v>5</v>
      </c>
      <c r="C17" s="5"/>
      <c r="D17" s="5">
        <f>Expense710[[#Totals],[实际]]</f>
        <v>0</v>
      </c>
    </row>
    <row r="18" spans="2:5" x14ac:dyDescent="0.25">
      <c r="B18" t="s">
        <v>16</v>
      </c>
      <c r="C18" s="5">
        <f>C16-C17</f>
        <v>0</v>
      </c>
      <c r="D18" s="5">
        <f>D16-D17</f>
        <v>0</v>
      </c>
      <c r="E18" s="5">
        <f>SUBTOTAL(109,CashFlow58[差异])</f>
        <v>0</v>
      </c>
    </row>
    <row r="20" spans="2:5" ht="36" thickBot="1" x14ac:dyDescent="0.3">
      <c r="B20" s="3" t="s">
        <v>6</v>
      </c>
      <c r="C20" s="7" t="s">
        <v>1</v>
      </c>
      <c r="D20" s="7" t="s">
        <v>2</v>
      </c>
      <c r="E20" s="7" t="s">
        <v>3</v>
      </c>
    </row>
    <row r="21" spans="2:5" x14ac:dyDescent="0.25">
      <c r="B21" t="s">
        <v>7</v>
      </c>
      <c r="C21" s="5"/>
      <c r="E21" s="5">
        <f>Income69[[#This Row],[实际]]-Income69[[#This Row],[预计]]</f>
        <v>0</v>
      </c>
    </row>
    <row r="22" spans="2:5" x14ac:dyDescent="0.25">
      <c r="B22" t="s">
        <v>8</v>
      </c>
      <c r="C22" s="5"/>
      <c r="E22" s="5">
        <f>Income69[[#This Row],[实际]]-Income69[[#This Row],[预计]]</f>
        <v>0</v>
      </c>
    </row>
    <row r="23" spans="2:5" ht="22.5" customHeight="1" x14ac:dyDescent="0.25">
      <c r="B23" t="s">
        <v>9</v>
      </c>
      <c r="C23" s="5"/>
      <c r="D23" s="5">
        <v>0</v>
      </c>
      <c r="E23" s="5">
        <f>Income69[[#This Row],[实际]]-Income69[[#This Row],[预计]]</f>
        <v>0</v>
      </c>
    </row>
    <row r="24" spans="2:5" x14ac:dyDescent="0.25">
      <c r="B24" t="s">
        <v>14</v>
      </c>
      <c r="C24" s="5">
        <f>SUBTOTAL(109,Income69[预计])</f>
        <v>0</v>
      </c>
      <c r="D24" s="5">
        <f>SUBTOTAL(109,Income69[实际])</f>
        <v>0</v>
      </c>
      <c r="E24" s="5">
        <f>SUBTOTAL(109,Income69[差异])</f>
        <v>0</v>
      </c>
    </row>
    <row r="26" spans="2:5" ht="36" thickBot="1" x14ac:dyDescent="0.3">
      <c r="B26" s="4" t="s">
        <v>10</v>
      </c>
      <c r="C26" s="8" t="s">
        <v>1</v>
      </c>
      <c r="D26" s="8" t="s">
        <v>2</v>
      </c>
      <c r="E26" s="8" t="s">
        <v>3</v>
      </c>
    </row>
    <row r="27" spans="2:5" x14ac:dyDescent="0.25">
      <c r="B27" t="s">
        <v>26</v>
      </c>
      <c r="C27" s="5">
        <v>7000</v>
      </c>
      <c r="D27" s="5">
        <v>0</v>
      </c>
      <c r="E27" s="5">
        <f>Expense710[[#This Row],[预计]]-Expense710[[#This Row],[实际]]</f>
        <v>7000</v>
      </c>
    </row>
    <row r="28" spans="2:5" x14ac:dyDescent="0.25">
      <c r="C28" s="5"/>
      <c r="D28" s="5">
        <v>0</v>
      </c>
      <c r="E28" s="5">
        <f>Expense710[[#This Row],[预计]]-Expense710[[#This Row],[实际]]</f>
        <v>0</v>
      </c>
    </row>
    <row r="29" spans="2:5" x14ac:dyDescent="0.25">
      <c r="C29" s="5"/>
      <c r="D29" s="5">
        <v>0</v>
      </c>
      <c r="E29" s="5">
        <f>Expense710[[#This Row],[预计]]-Expense710[[#This Row],[实际]]</f>
        <v>0</v>
      </c>
    </row>
    <row r="30" spans="2:5" x14ac:dyDescent="0.25">
      <c r="C30" s="5"/>
      <c r="D30" s="5">
        <v>0</v>
      </c>
      <c r="E30" s="5">
        <f>Expense710[[#This Row],[预计]]-Expense710[[#This Row],[实际]]</f>
        <v>0</v>
      </c>
    </row>
    <row r="31" spans="2:5" x14ac:dyDescent="0.25">
      <c r="C31" s="5"/>
      <c r="D31" s="5">
        <v>0</v>
      </c>
      <c r="E31" s="5">
        <f>Expense710[[#This Row],[预计]]-Expense710[[#This Row],[实际]]</f>
        <v>0</v>
      </c>
    </row>
    <row r="32" spans="2:5" x14ac:dyDescent="0.25">
      <c r="C32" s="5"/>
      <c r="E32" s="5">
        <f>Expense710[[#This Row],[预计]]-Expense710[[#This Row],[实际]]</f>
        <v>0</v>
      </c>
    </row>
    <row r="33" spans="2:5" x14ac:dyDescent="0.25">
      <c r="C33" s="5"/>
      <c r="E33" s="5">
        <f>Expense710[[#This Row],[预计]]-Expense710[[#This Row],[实际]]</f>
        <v>0</v>
      </c>
    </row>
    <row r="34" spans="2:5" x14ac:dyDescent="0.25">
      <c r="C34" s="5"/>
      <c r="E34" s="5">
        <f>Expense710[[#This Row],[预计]]-Expense710[[#This Row],[实际]]</f>
        <v>0</v>
      </c>
    </row>
    <row r="35" spans="2:5" x14ac:dyDescent="0.25">
      <c r="C35" s="5"/>
      <c r="E35" s="5">
        <f>Expense710[[#This Row],[预计]]-Expense710[[#This Row],[实际]]</f>
        <v>0</v>
      </c>
    </row>
    <row r="36" spans="2:5" x14ac:dyDescent="0.25">
      <c r="C36" s="5"/>
      <c r="E36" s="5">
        <f>Expense710[[#This Row],[预计]]-Expense710[[#This Row],[实际]]</f>
        <v>0</v>
      </c>
    </row>
    <row r="37" spans="2:5" x14ac:dyDescent="0.25">
      <c r="C37" s="5"/>
      <c r="E37" s="5">
        <f>Expense710[[#This Row],[预计]]-Expense710[[#This Row],[实际]]</f>
        <v>0</v>
      </c>
    </row>
    <row r="38" spans="2:5" x14ac:dyDescent="0.25">
      <c r="C38" s="5"/>
      <c r="E38" s="5">
        <f>Expense710[[#This Row],[预计]]-Expense710[[#This Row],[实际]]</f>
        <v>0</v>
      </c>
    </row>
    <row r="39" spans="2:5" x14ac:dyDescent="0.25">
      <c r="C39" s="5"/>
      <c r="E39" s="5">
        <f>Expense710[[#This Row],[预计]]-Expense710[[#This Row],[实际]]</f>
        <v>0</v>
      </c>
    </row>
    <row r="40" spans="2:5" x14ac:dyDescent="0.25">
      <c r="C40" s="5"/>
      <c r="E40" s="5">
        <f>Expense710[[#This Row],[预计]]-Expense710[[#This Row],[实际]]</f>
        <v>0</v>
      </c>
    </row>
    <row r="41" spans="2:5" x14ac:dyDescent="0.25">
      <c r="C41" s="5"/>
      <c r="E41" s="5">
        <f>Expense710[[#This Row],[预计]]-Expense710[[#This Row],[实际]]</f>
        <v>0</v>
      </c>
    </row>
    <row r="42" spans="2:5" x14ac:dyDescent="0.25">
      <c r="C42" s="5"/>
      <c r="E42" s="5">
        <f>Expense710[[#This Row],[预计]]-Expense710[[#This Row],[实际]]</f>
        <v>0</v>
      </c>
    </row>
    <row r="43" spans="2:5" x14ac:dyDescent="0.25">
      <c r="C43" s="5"/>
      <c r="E43" s="5">
        <f>Expense710[[#This Row],[预计]]-Expense710[[#This Row],[实际]]</f>
        <v>0</v>
      </c>
    </row>
    <row r="44" spans="2:5" x14ac:dyDescent="0.25">
      <c r="C44" s="5"/>
      <c r="E44" s="5">
        <f>Expense710[[#This Row],[预计]]-Expense710[[#This Row],[实际]]</f>
        <v>0</v>
      </c>
    </row>
    <row r="45" spans="2:5" x14ac:dyDescent="0.25">
      <c r="C45" s="5"/>
      <c r="E45" s="5">
        <f>Expense710[[#This Row],[预计]]-Expense710[[#This Row],[实际]]</f>
        <v>0</v>
      </c>
    </row>
    <row r="46" spans="2:5" x14ac:dyDescent="0.25">
      <c r="C46" s="5"/>
      <c r="E46" s="5">
        <f>Expense710[[#This Row],[预计]]-Expense710[[#This Row],[实际]]</f>
        <v>0</v>
      </c>
    </row>
    <row r="47" spans="2:5" x14ac:dyDescent="0.25">
      <c r="B47" t="s">
        <v>15</v>
      </c>
      <c r="C47" s="5">
        <f>SUBTOTAL(109,Expense710[预计])</f>
        <v>7000</v>
      </c>
      <c r="D47" s="5">
        <f>SUBTOTAL(109,Expense710[实际])</f>
        <v>0</v>
      </c>
      <c r="E47" s="5">
        <f>SUBTOTAL(109,Expense710[差异])</f>
        <v>7000</v>
      </c>
    </row>
  </sheetData>
  <phoneticPr fontId="14" type="noConversion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BD31208-2248-E540-A24D-A5DF86C52AE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  <x14:conditionalFormatting xmlns:xm="http://schemas.microsoft.com/office/excel/2006/main">
          <x14:cfRule type="iconSet" priority="2" id="{98A4FF31-9188-E343-AD30-96E0F08962B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E27:E46</xm:sqref>
        </x14:conditionalFormatting>
        <x14:conditionalFormatting xmlns:xm="http://schemas.microsoft.com/office/excel/2006/main">
          <x14:cfRule type="iconSet" priority="3" id="{6CC08B70-BDBE-434C-BAE9-C0298294BE6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5"/>
  </sheetPr>
  <dimension ref="B2:D7"/>
  <sheetViews>
    <sheetView showGridLines="0" workbookViewId="0"/>
  </sheetViews>
  <sheetFormatPr baseColWidth="10" defaultColWidth="8.625" defaultRowHeight="19" x14ac:dyDescent="0.25"/>
  <cols>
    <col min="1" max="1" width="1.75" customWidth="1"/>
    <col min="2" max="2" width="14.75" customWidth="1"/>
    <col min="3" max="4" width="12.375" customWidth="1"/>
  </cols>
  <sheetData>
    <row r="2" spans="2:4" ht="44" x14ac:dyDescent="0.25">
      <c r="B2" s="1" t="s">
        <v>12</v>
      </c>
      <c r="C2" s="1"/>
      <c r="D2" s="1"/>
    </row>
    <row r="4" spans="2:4" x14ac:dyDescent="0.25">
      <c r="B4" s="10"/>
      <c r="C4" s="10" t="s">
        <v>1</v>
      </c>
      <c r="D4" s="10" t="s">
        <v>2</v>
      </c>
    </row>
    <row r="5" spans="2:4" x14ac:dyDescent="0.25">
      <c r="B5" s="10" t="s">
        <v>0</v>
      </c>
      <c r="C5" s="10">
        <f>CashFlow[[#Totals],[预计]]</f>
        <v>0</v>
      </c>
      <c r="D5" s="10">
        <f>CashFlow[[#Totals],[实际]]</f>
        <v>-6542.8</v>
      </c>
    </row>
    <row r="6" spans="2:4" x14ac:dyDescent="0.25">
      <c r="B6" s="10" t="s">
        <v>6</v>
      </c>
      <c r="C6" s="10">
        <f>Income[[#Totals],[预计]]</f>
        <v>0</v>
      </c>
      <c r="D6" s="10">
        <f>Income[[#Totals],[实际]]</f>
        <v>0</v>
      </c>
    </row>
    <row r="7" spans="2:4" x14ac:dyDescent="0.25">
      <c r="B7" s="10" t="s">
        <v>10</v>
      </c>
      <c r="C7" s="10">
        <f>Expense[[#Totals],[预计]]</f>
        <v>34300.879999999997</v>
      </c>
      <c r="D7" s="10">
        <f>Expense[[#Totals],[实际]]</f>
        <v>6542.8</v>
      </c>
    </row>
  </sheetData>
  <phoneticPr fontId="13" type="noConversion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E47"/>
  <sheetViews>
    <sheetView showGridLines="0" topLeftCell="A24" zoomScale="125" zoomScaleNormal="125" zoomScalePageLayoutView="125" workbookViewId="0">
      <selection activeCell="C28" sqref="C28:C34"/>
    </sheetView>
  </sheetViews>
  <sheetFormatPr baseColWidth="10" defaultColWidth="8.625" defaultRowHeight="19" x14ac:dyDescent="0.25"/>
  <cols>
    <col min="1" max="1" width="2.25" customWidth="1"/>
    <col min="2" max="2" width="45.375" customWidth="1"/>
    <col min="3" max="3" width="16.875" customWidth="1"/>
    <col min="4" max="4" width="13.5" style="5" customWidth="1"/>
    <col min="5" max="5" width="13.875" style="5" customWidth="1"/>
    <col min="6" max="6" width="3.75" customWidth="1"/>
  </cols>
  <sheetData>
    <row r="1" spans="2:5" ht="23.25" customHeight="1" x14ac:dyDescent="0.25">
      <c r="B1" s="12" t="s">
        <v>17</v>
      </c>
      <c r="C1" s="5"/>
    </row>
    <row r="2" spans="2:5" ht="46.5" customHeight="1" x14ac:dyDescent="0.25">
      <c r="B2" s="13" t="s">
        <v>18</v>
      </c>
      <c r="C2" s="5"/>
    </row>
    <row r="3" spans="2:5" ht="29" thickBot="1" x14ac:dyDescent="0.3">
      <c r="B3" s="11" t="s">
        <v>19</v>
      </c>
      <c r="C3" s="5"/>
    </row>
    <row r="4" spans="2:5" ht="28" x14ac:dyDescent="0.25">
      <c r="B4" s="9">
        <v>2017</v>
      </c>
      <c r="C4" s="5"/>
    </row>
    <row r="5" spans="2:5" x14ac:dyDescent="0.25">
      <c r="C5" s="5"/>
    </row>
    <row r="10" spans="2:5" x14ac:dyDescent="0.25">
      <c r="C10" s="5"/>
    </row>
    <row r="11" spans="2:5" x14ac:dyDescent="0.25">
      <c r="C11" s="5"/>
    </row>
    <row r="12" spans="2:5" x14ac:dyDescent="0.25">
      <c r="C12" s="5"/>
    </row>
    <row r="13" spans="2:5" x14ac:dyDescent="0.25">
      <c r="C13" s="5"/>
    </row>
    <row r="14" spans="2:5" ht="46.5" customHeight="1" x14ac:dyDescent="0.2">
      <c r="B14" s="14" t="s">
        <v>13</v>
      </c>
      <c r="C14" s="5"/>
    </row>
    <row r="15" spans="2:5" ht="33" customHeight="1" thickBot="1" x14ac:dyDescent="0.3">
      <c r="B15" s="2" t="s">
        <v>0</v>
      </c>
      <c r="C15" s="6" t="s">
        <v>1</v>
      </c>
      <c r="D15" s="6" t="s">
        <v>2</v>
      </c>
      <c r="E15" s="6" t="s">
        <v>3</v>
      </c>
    </row>
    <row r="16" spans="2:5" x14ac:dyDescent="0.25">
      <c r="B16" t="s">
        <v>4</v>
      </c>
      <c r="C16" s="5"/>
      <c r="E16" s="5">
        <f>Income6[[#Totals],[差异]]</f>
        <v>0</v>
      </c>
    </row>
    <row r="17" spans="2:5" x14ac:dyDescent="0.25">
      <c r="B17" t="s">
        <v>5</v>
      </c>
      <c r="C17" s="5"/>
      <c r="D17" s="5">
        <f>Expense7[[#Totals],[实际]]</f>
        <v>0</v>
      </c>
    </row>
    <row r="18" spans="2:5" x14ac:dyDescent="0.25">
      <c r="B18" t="s">
        <v>16</v>
      </c>
      <c r="C18" s="5">
        <f>C16-C17</f>
        <v>0</v>
      </c>
      <c r="D18" s="5">
        <f>D16-D17</f>
        <v>0</v>
      </c>
      <c r="E18" s="5">
        <f>SUBTOTAL(109,CashFlow5[差异])</f>
        <v>0</v>
      </c>
    </row>
    <row r="20" spans="2:5" ht="36" thickBot="1" x14ac:dyDescent="0.3">
      <c r="B20" s="3" t="s">
        <v>6</v>
      </c>
      <c r="C20" s="7" t="s">
        <v>1</v>
      </c>
      <c r="D20" s="7" t="s">
        <v>2</v>
      </c>
      <c r="E20" s="7" t="s">
        <v>3</v>
      </c>
    </row>
    <row r="21" spans="2:5" x14ac:dyDescent="0.25">
      <c r="B21" t="s">
        <v>7</v>
      </c>
      <c r="C21" s="5"/>
      <c r="E21" s="5">
        <f>Income6[[#This Row],[实际]]-Income6[[#This Row],[预计]]</f>
        <v>0</v>
      </c>
    </row>
    <row r="22" spans="2:5" x14ac:dyDescent="0.25">
      <c r="B22" t="s">
        <v>8</v>
      </c>
      <c r="C22" s="5"/>
      <c r="E22" s="5">
        <f>Income6[[#This Row],[实际]]-Income6[[#This Row],[预计]]</f>
        <v>0</v>
      </c>
    </row>
    <row r="23" spans="2:5" ht="22.5" customHeight="1" x14ac:dyDescent="0.25">
      <c r="B23" t="s">
        <v>9</v>
      </c>
      <c r="C23" s="5"/>
      <c r="D23" s="5">
        <v>0</v>
      </c>
      <c r="E23" s="5">
        <f>Income6[[#This Row],[实际]]-Income6[[#This Row],[预计]]</f>
        <v>0</v>
      </c>
    </row>
    <row r="24" spans="2:5" x14ac:dyDescent="0.25">
      <c r="B24" t="s">
        <v>14</v>
      </c>
      <c r="C24" s="5">
        <f>SUBTOTAL(109,Income6[预计])</f>
        <v>0</v>
      </c>
      <c r="D24" s="5">
        <f>SUBTOTAL(109,Income6[实际])</f>
        <v>0</v>
      </c>
      <c r="E24" s="5">
        <f>SUBTOTAL(109,Income6[差异])</f>
        <v>0</v>
      </c>
    </row>
    <row r="26" spans="2:5" ht="36" thickBot="1" x14ac:dyDescent="0.3">
      <c r="B26" s="4" t="s">
        <v>10</v>
      </c>
      <c r="C26" s="8" t="s">
        <v>1</v>
      </c>
      <c r="D26" s="8" t="s">
        <v>2</v>
      </c>
      <c r="E26" s="8" t="s">
        <v>3</v>
      </c>
    </row>
    <row r="27" spans="2:5" x14ac:dyDescent="0.25">
      <c r="B27" t="s">
        <v>26</v>
      </c>
      <c r="C27" s="5">
        <v>7000</v>
      </c>
      <c r="D27" s="5">
        <v>0</v>
      </c>
      <c r="E27" s="5">
        <f>Expense7[[#This Row],[预计]]-Expense7[[#This Row],[实际]]</f>
        <v>7000</v>
      </c>
    </row>
    <row r="28" spans="2:5" x14ac:dyDescent="0.25">
      <c r="C28" s="5"/>
      <c r="D28" s="5">
        <v>0</v>
      </c>
      <c r="E28" s="5">
        <f>Expense7[[#This Row],[预计]]-Expense7[[#This Row],[实际]]</f>
        <v>0</v>
      </c>
    </row>
    <row r="29" spans="2:5" x14ac:dyDescent="0.25">
      <c r="C29" s="5"/>
      <c r="D29" s="5">
        <v>0</v>
      </c>
      <c r="E29" s="5">
        <f>Expense7[[#This Row],[预计]]-Expense7[[#This Row],[实际]]</f>
        <v>0</v>
      </c>
    </row>
    <row r="30" spans="2:5" x14ac:dyDescent="0.25">
      <c r="C30" s="5"/>
      <c r="D30" s="5">
        <v>0</v>
      </c>
      <c r="E30" s="5">
        <f>Expense7[[#This Row],[预计]]-Expense7[[#This Row],[实际]]</f>
        <v>0</v>
      </c>
    </row>
    <row r="31" spans="2:5" x14ac:dyDescent="0.25">
      <c r="C31" s="5"/>
      <c r="D31" s="5">
        <v>0</v>
      </c>
      <c r="E31" s="5">
        <f>Expense7[[#This Row],[预计]]-Expense7[[#This Row],[实际]]</f>
        <v>0</v>
      </c>
    </row>
    <row r="32" spans="2:5" x14ac:dyDescent="0.25">
      <c r="C32" s="5"/>
      <c r="E32" s="5">
        <f>Expense7[[#This Row],[预计]]-Expense7[[#This Row],[实际]]</f>
        <v>0</v>
      </c>
    </row>
    <row r="33" spans="2:5" x14ac:dyDescent="0.25">
      <c r="C33" s="5"/>
      <c r="E33" s="5">
        <f>Expense7[[#This Row],[预计]]-Expense7[[#This Row],[实际]]</f>
        <v>0</v>
      </c>
    </row>
    <row r="34" spans="2:5" x14ac:dyDescent="0.25">
      <c r="C34" s="5"/>
      <c r="E34" s="5">
        <f>Expense7[[#This Row],[预计]]-Expense7[[#This Row],[实际]]</f>
        <v>0</v>
      </c>
    </row>
    <row r="35" spans="2:5" x14ac:dyDescent="0.25">
      <c r="C35" s="5"/>
      <c r="E35" s="5">
        <f>Expense7[[#This Row],[预计]]-Expense7[[#This Row],[实际]]</f>
        <v>0</v>
      </c>
    </row>
    <row r="36" spans="2:5" x14ac:dyDescent="0.25">
      <c r="C36" s="5"/>
      <c r="E36" s="5">
        <f>Expense7[[#This Row],[预计]]-Expense7[[#This Row],[实际]]</f>
        <v>0</v>
      </c>
    </row>
    <row r="37" spans="2:5" x14ac:dyDescent="0.25">
      <c r="C37" s="5"/>
      <c r="E37" s="5">
        <f>Expense7[[#This Row],[预计]]-Expense7[[#This Row],[实际]]</f>
        <v>0</v>
      </c>
    </row>
    <row r="38" spans="2:5" x14ac:dyDescent="0.25">
      <c r="C38" s="5"/>
      <c r="E38" s="5">
        <f>Expense7[[#This Row],[预计]]-Expense7[[#This Row],[实际]]</f>
        <v>0</v>
      </c>
    </row>
    <row r="39" spans="2:5" x14ac:dyDescent="0.25">
      <c r="C39" s="5"/>
      <c r="E39" s="5">
        <f>Expense7[[#This Row],[预计]]-Expense7[[#This Row],[实际]]</f>
        <v>0</v>
      </c>
    </row>
    <row r="40" spans="2:5" x14ac:dyDescent="0.25">
      <c r="C40" s="5"/>
      <c r="E40" s="5">
        <f>Expense7[[#This Row],[预计]]-Expense7[[#This Row],[实际]]</f>
        <v>0</v>
      </c>
    </row>
    <row r="41" spans="2:5" x14ac:dyDescent="0.25">
      <c r="C41" s="5"/>
      <c r="E41" s="5">
        <f>Expense7[[#This Row],[预计]]-Expense7[[#This Row],[实际]]</f>
        <v>0</v>
      </c>
    </row>
    <row r="42" spans="2:5" x14ac:dyDescent="0.25">
      <c r="C42" s="5"/>
      <c r="E42" s="5">
        <f>Expense7[[#This Row],[预计]]-Expense7[[#This Row],[实际]]</f>
        <v>0</v>
      </c>
    </row>
    <row r="43" spans="2:5" x14ac:dyDescent="0.25">
      <c r="C43" s="5"/>
      <c r="E43" s="5">
        <f>Expense7[[#This Row],[预计]]-Expense7[[#This Row],[实际]]</f>
        <v>0</v>
      </c>
    </row>
    <row r="44" spans="2:5" x14ac:dyDescent="0.25">
      <c r="C44" s="5"/>
      <c r="E44" s="5">
        <f>Expense7[[#This Row],[预计]]-Expense7[[#This Row],[实际]]</f>
        <v>0</v>
      </c>
    </row>
    <row r="45" spans="2:5" x14ac:dyDescent="0.25">
      <c r="C45" s="5"/>
      <c r="E45" s="5">
        <f>Expense7[[#This Row],[预计]]-Expense7[[#This Row],[实际]]</f>
        <v>0</v>
      </c>
    </row>
    <row r="46" spans="2:5" x14ac:dyDescent="0.25">
      <c r="C46" s="5"/>
      <c r="E46" s="5">
        <f>Expense7[[#This Row],[预计]]-Expense7[[#This Row],[实际]]</f>
        <v>0</v>
      </c>
    </row>
    <row r="47" spans="2:5" x14ac:dyDescent="0.25">
      <c r="B47" t="s">
        <v>15</v>
      </c>
      <c r="C47" s="5">
        <f>SUBTOTAL(109,Expense7[预计])</f>
        <v>7000</v>
      </c>
      <c r="D47" s="5">
        <f>SUBTOTAL(109,Expense7[实际])</f>
        <v>0</v>
      </c>
      <c r="E47" s="5">
        <f>SUBTOTAL(109,Expense7[差异])</f>
        <v>7000</v>
      </c>
    </row>
  </sheetData>
  <phoneticPr fontId="14" type="noConversion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54B310A-D3BA-664E-A444-8B8616598E2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  <x14:conditionalFormatting xmlns:xm="http://schemas.microsoft.com/office/excel/2006/main">
          <x14:cfRule type="iconSet" priority="2" id="{C81A60C7-1729-FB45-8F18-B27994878A4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E27:E46</xm:sqref>
        </x14:conditionalFormatting>
        <x14:conditionalFormatting xmlns:xm="http://schemas.microsoft.com/office/excel/2006/main">
          <x14:cfRule type="iconSet" priority="3" id="{98B72C06-46E0-0447-B338-F611C84EA09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10月份</vt:lpstr>
      <vt:lpstr>11月份</vt:lpstr>
      <vt:lpstr>图表数据</vt:lpstr>
      <vt:lpstr>12月份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2014-12-15T22:25:13Z</dcterms:created>
  <dcterms:modified xsi:type="dcterms:W3CDTF">2017-10-09T04:45:48Z</dcterms:modified>
</cp:coreProperties>
</file>