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202300"/>
  <mc:AlternateContent xmlns:mc="http://schemas.openxmlformats.org/markup-compatibility/2006">
    <mc:Choice Requires="x15">
      <x15ac:absPath xmlns:x15ac="http://schemas.microsoft.com/office/spreadsheetml/2010/11/ac" url="https://tud365-my.sharepoint.com/personal/dcejacobs_tudelft_nl/Documents/Studie/Afstuderen/Model/python_code_thesis/"/>
    </mc:Choice>
  </mc:AlternateContent>
  <xr:revisionPtr revIDLastSave="3565" documentId="8_{DB49540A-D327-4341-BC6B-8B295C36C41E}" xr6:coauthVersionLast="47" xr6:coauthVersionMax="47" xr10:uidLastSave="{6CBC820E-2421-448E-9E28-E3C2291CF3FE}"/>
  <bookViews>
    <workbookView xWindow="-108" yWindow="-108" windowWidth="23256" windowHeight="12456" xr2:uid="{CD99F215-7FE8-457D-8854-6C7A0B2C4B7B}"/>
  </bookViews>
  <sheets>
    <sheet name="Welcome" sheetId="37" r:id="rId1"/>
    <sheet name="KM" sheetId="40" r:id="rId2"/>
    <sheet name="EV" sheetId="42" r:id="rId3"/>
    <sheet name="GB" sheetId="43" r:id="rId4"/>
    <sheet name="HA" sheetId="44" r:id="rId5"/>
    <sheet name="MI Master" sheetId="47" r:id="rId6"/>
    <sheet name="Lifetime" sheetId="28" r:id="rId7"/>
    <sheet name="Global Supply" sheetId="23" r:id="rId8"/>
    <sheet name="MI Wind" sheetId="50" r:id="rId9"/>
    <sheet name="MI Solar" sheetId="9" r:id="rId10"/>
    <sheet name="MI Nuclear" sheetId="12" r:id="rId11"/>
    <sheet name="MI CAES" sheetId="31" r:id="rId12"/>
    <sheet name="MI Gas, Coal, Biomass &amp; Waste" sheetId="15" r:id="rId13"/>
    <sheet name="MI Redox flow" sheetId="34" r:id="rId14"/>
    <sheet name="MI Battery" sheetId="46" r:id="rId15"/>
    <sheet name="MI P2H" sheetId="49" r:id="rId16"/>
    <sheet name="MI P2G" sheetId="16" r:id="rId17"/>
    <sheet name="BB C-Si solar" sheetId="57" r:id="rId18"/>
    <sheet name="BB geared turbines" sheetId="55" r:id="rId19"/>
    <sheet name="BB Iridium Efficiency" sheetId="56"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4" l="1"/>
  <c r="E8" i="34"/>
  <c r="E7" i="34"/>
  <c r="E10" i="34" s="1"/>
  <c r="E11" i="34" s="1"/>
  <c r="J10" i="9"/>
  <c r="H10" i="9"/>
  <c r="C43" i="50"/>
  <c r="G3" i="47" s="1"/>
  <c r="B43" i="50"/>
  <c r="G2" i="47" s="1"/>
  <c r="C36" i="50"/>
  <c r="E3" i="47" s="1"/>
  <c r="C30" i="50"/>
  <c r="AJ3" i="47" s="1"/>
  <c r="C31" i="50"/>
  <c r="N3" i="47" s="1"/>
  <c r="C32" i="50"/>
  <c r="O3" i="47" s="1"/>
  <c r="C33" i="50"/>
  <c r="C34" i="50"/>
  <c r="R3" i="47" s="1"/>
  <c r="C35" i="50"/>
  <c r="Q3" i="47" s="1"/>
  <c r="C37" i="50"/>
  <c r="P3" i="47" s="1"/>
  <c r="C38" i="50"/>
  <c r="W3" i="47" s="1"/>
  <c r="C39" i="50"/>
  <c r="I3" i="47" s="1"/>
  <c r="C40" i="50"/>
  <c r="AE3" i="47" s="1"/>
  <c r="C41" i="50"/>
  <c r="C3" i="47" s="1"/>
  <c r="C42" i="50"/>
  <c r="AI3" i="47" s="1"/>
  <c r="B30" i="50"/>
  <c r="AJ2" i="47" s="1"/>
  <c r="B28" i="50"/>
  <c r="H2" i="47" s="1"/>
  <c r="B29" i="50"/>
  <c r="B2" i="47" s="1"/>
  <c r="B31" i="50"/>
  <c r="N2" i="47" s="1"/>
  <c r="B32" i="50"/>
  <c r="O2" i="47" s="1"/>
  <c r="B33" i="50"/>
  <c r="B34" i="50"/>
  <c r="R2" i="47" s="1"/>
  <c r="B35" i="50"/>
  <c r="Q2" i="47" s="1"/>
  <c r="B36" i="50"/>
  <c r="E2" i="47" s="1"/>
  <c r="B37" i="50"/>
  <c r="P2" i="47" s="1"/>
  <c r="B38" i="50"/>
  <c r="W2" i="47" s="1"/>
  <c r="B39" i="50"/>
  <c r="I2" i="47" s="1"/>
  <c r="B40" i="50"/>
  <c r="AE2" i="47" s="1"/>
  <c r="B41" i="50"/>
  <c r="C2" i="47" s="1"/>
  <c r="B42" i="50"/>
  <c r="AI2" i="47" s="1"/>
  <c r="B27" i="50"/>
  <c r="AC2" i="47" s="1"/>
  <c r="D10" i="50"/>
  <c r="C29" i="50" s="1"/>
  <c r="B3" i="47" s="1"/>
  <c r="E9" i="50"/>
  <c r="E10" i="50"/>
  <c r="D9" i="50"/>
  <c r="C28" i="50" s="1"/>
  <c r="H3" i="47" s="1"/>
  <c r="B4" i="50"/>
  <c r="B3" i="50"/>
  <c r="B2" i="50"/>
  <c r="E8" i="50" s="1"/>
  <c r="B13" i="34"/>
  <c r="B8" i="34"/>
  <c r="B7" i="34"/>
  <c r="B12" i="34" s="1"/>
  <c r="AC11" i="47"/>
  <c r="H11" i="47"/>
  <c r="B11" i="47"/>
  <c r="AC15" i="47"/>
  <c r="H15" i="47"/>
  <c r="B9" i="49"/>
  <c r="B8" i="49"/>
  <c r="B2" i="49"/>
  <c r="B16" i="28"/>
  <c r="D8" i="50" l="1"/>
  <c r="C27" i="50" s="1"/>
  <c r="AC3" i="47" s="1"/>
  <c r="E12" i="34"/>
  <c r="E14" i="34" s="1"/>
  <c r="E15" i="34" s="1"/>
  <c r="B14" i="34"/>
  <c r="B15" i="34" s="1"/>
  <c r="AH10" i="47" s="1"/>
  <c r="B10" i="34"/>
  <c r="B11" i="34" s="1"/>
  <c r="AC8" i="47"/>
  <c r="H8" i="47"/>
  <c r="B8" i="47"/>
  <c r="AC7" i="47"/>
  <c r="H7" i="47"/>
  <c r="B7" i="47"/>
  <c r="AJ6" i="47"/>
  <c r="AH6" i="47"/>
  <c r="AF6" i="47"/>
  <c r="AE6" i="47"/>
  <c r="AD6" i="47"/>
  <c r="AB6" i="47"/>
  <c r="AA6" i="47"/>
  <c r="Z6" i="47"/>
  <c r="Y6" i="47"/>
  <c r="X6" i="47"/>
  <c r="W6" i="47"/>
  <c r="V6" i="47"/>
  <c r="T6" i="47"/>
  <c r="S6" i="47"/>
  <c r="R6" i="47"/>
  <c r="Q6" i="47"/>
  <c r="P6" i="47"/>
  <c r="O6" i="47"/>
  <c r="N6" i="47"/>
  <c r="L6" i="47"/>
  <c r="K6" i="47"/>
  <c r="J6" i="47"/>
  <c r="I6" i="47"/>
  <c r="H6" i="47"/>
  <c r="F6" i="47"/>
  <c r="E6" i="47"/>
  <c r="D6" i="47"/>
  <c r="C6" i="47"/>
  <c r="B6" i="47"/>
  <c r="K4" i="47"/>
  <c r="J4" i="47"/>
  <c r="AC5" i="47"/>
  <c r="H5" i="47"/>
  <c r="B5" i="47"/>
  <c r="D40" i="46"/>
  <c r="D63" i="46" s="1"/>
  <c r="D41" i="46"/>
  <c r="D64" i="46" s="1"/>
  <c r="C26" i="46"/>
  <c r="C49" i="46" s="1"/>
  <c r="D26" i="46"/>
  <c r="D49" i="46" s="1"/>
  <c r="E26" i="46"/>
  <c r="E49" i="46" s="1"/>
  <c r="F26" i="46"/>
  <c r="F49" i="46" s="1"/>
  <c r="G26" i="46"/>
  <c r="G49" i="46" s="1"/>
  <c r="H26" i="46"/>
  <c r="H49" i="46" s="1"/>
  <c r="I26" i="46"/>
  <c r="I49" i="46" s="1"/>
  <c r="C27" i="46"/>
  <c r="C50" i="46" s="1"/>
  <c r="D27" i="46"/>
  <c r="D50" i="46" s="1"/>
  <c r="E27" i="46"/>
  <c r="E50" i="46" s="1"/>
  <c r="F27" i="46"/>
  <c r="F50" i="46" s="1"/>
  <c r="G27" i="46"/>
  <c r="G50" i="46" s="1"/>
  <c r="H27" i="46"/>
  <c r="H50" i="46" s="1"/>
  <c r="I27" i="46"/>
  <c r="I50" i="46" s="1"/>
  <c r="C28" i="46"/>
  <c r="C51" i="46" s="1"/>
  <c r="D28" i="46"/>
  <c r="D51" i="46" s="1"/>
  <c r="E28" i="46"/>
  <c r="E51" i="46" s="1"/>
  <c r="F28" i="46"/>
  <c r="F51" i="46" s="1"/>
  <c r="G28" i="46"/>
  <c r="G51" i="46" s="1"/>
  <c r="H28" i="46"/>
  <c r="H51" i="46" s="1"/>
  <c r="I28" i="46"/>
  <c r="I51" i="46" s="1"/>
  <c r="C29" i="46"/>
  <c r="C52" i="46" s="1"/>
  <c r="D29" i="46"/>
  <c r="D52" i="46" s="1"/>
  <c r="E29" i="46"/>
  <c r="E52" i="46" s="1"/>
  <c r="F29" i="46"/>
  <c r="F52" i="46" s="1"/>
  <c r="G29" i="46"/>
  <c r="G52" i="46" s="1"/>
  <c r="H29" i="46"/>
  <c r="H52" i="46" s="1"/>
  <c r="I29" i="46"/>
  <c r="I52" i="46" s="1"/>
  <c r="C30" i="46"/>
  <c r="C53" i="46" s="1"/>
  <c r="D30" i="46"/>
  <c r="D53" i="46" s="1"/>
  <c r="E30" i="46"/>
  <c r="E53" i="46" s="1"/>
  <c r="F30" i="46"/>
  <c r="F53" i="46" s="1"/>
  <c r="G30" i="46"/>
  <c r="G53" i="46" s="1"/>
  <c r="H30" i="46"/>
  <c r="H53" i="46" s="1"/>
  <c r="I30" i="46"/>
  <c r="I53" i="46" s="1"/>
  <c r="C31" i="46"/>
  <c r="C54" i="46" s="1"/>
  <c r="D31" i="46"/>
  <c r="D54" i="46" s="1"/>
  <c r="E31" i="46"/>
  <c r="E54" i="46" s="1"/>
  <c r="F31" i="46"/>
  <c r="F54" i="46" s="1"/>
  <c r="G31" i="46"/>
  <c r="G54" i="46" s="1"/>
  <c r="H31" i="46"/>
  <c r="H54" i="46" s="1"/>
  <c r="I31" i="46"/>
  <c r="I54" i="46" s="1"/>
  <c r="C32" i="46"/>
  <c r="C55" i="46" s="1"/>
  <c r="D32" i="46"/>
  <c r="D55" i="46" s="1"/>
  <c r="E32" i="46"/>
  <c r="E55" i="46" s="1"/>
  <c r="F32" i="46"/>
  <c r="F55" i="46" s="1"/>
  <c r="G32" i="46"/>
  <c r="G55" i="46" s="1"/>
  <c r="H32" i="46"/>
  <c r="H55" i="46" s="1"/>
  <c r="I32" i="46"/>
  <c r="I55" i="46" s="1"/>
  <c r="C33" i="46"/>
  <c r="C56" i="46" s="1"/>
  <c r="D33" i="46"/>
  <c r="D56" i="46" s="1"/>
  <c r="E33" i="46"/>
  <c r="E56" i="46" s="1"/>
  <c r="F33" i="46"/>
  <c r="F56" i="46" s="1"/>
  <c r="G33" i="46"/>
  <c r="G56" i="46" s="1"/>
  <c r="H33" i="46"/>
  <c r="H56" i="46" s="1"/>
  <c r="I33" i="46"/>
  <c r="I56" i="46" s="1"/>
  <c r="C34" i="46"/>
  <c r="C57" i="46" s="1"/>
  <c r="D34" i="46"/>
  <c r="D57" i="46" s="1"/>
  <c r="E34" i="46"/>
  <c r="E57" i="46" s="1"/>
  <c r="F34" i="46"/>
  <c r="F57" i="46" s="1"/>
  <c r="G34" i="46"/>
  <c r="G57" i="46" s="1"/>
  <c r="H34" i="46"/>
  <c r="H57" i="46" s="1"/>
  <c r="I34" i="46"/>
  <c r="I57" i="46" s="1"/>
  <c r="C35" i="46"/>
  <c r="C58" i="46" s="1"/>
  <c r="D35" i="46"/>
  <c r="D58" i="46" s="1"/>
  <c r="E35" i="46"/>
  <c r="E58" i="46" s="1"/>
  <c r="F35" i="46"/>
  <c r="F58" i="46" s="1"/>
  <c r="G35" i="46"/>
  <c r="G58" i="46" s="1"/>
  <c r="H35" i="46"/>
  <c r="H58" i="46" s="1"/>
  <c r="I35" i="46"/>
  <c r="I58" i="46" s="1"/>
  <c r="C36" i="46"/>
  <c r="C59" i="46" s="1"/>
  <c r="D36" i="46"/>
  <c r="D59" i="46" s="1"/>
  <c r="E36" i="46"/>
  <c r="E59" i="46" s="1"/>
  <c r="F36" i="46"/>
  <c r="F59" i="46" s="1"/>
  <c r="G36" i="46"/>
  <c r="G59" i="46" s="1"/>
  <c r="H36" i="46"/>
  <c r="H59" i="46" s="1"/>
  <c r="I36" i="46"/>
  <c r="I59" i="46" s="1"/>
  <c r="C37" i="46"/>
  <c r="C60" i="46" s="1"/>
  <c r="D37" i="46"/>
  <c r="D60" i="46" s="1"/>
  <c r="E37" i="46"/>
  <c r="E60" i="46" s="1"/>
  <c r="F37" i="46"/>
  <c r="F60" i="46" s="1"/>
  <c r="G37" i="46"/>
  <c r="G60" i="46" s="1"/>
  <c r="H37" i="46"/>
  <c r="H60" i="46" s="1"/>
  <c r="I37" i="46"/>
  <c r="I60" i="46" s="1"/>
  <c r="C38" i="46"/>
  <c r="C61" i="46" s="1"/>
  <c r="D38" i="46"/>
  <c r="D61" i="46" s="1"/>
  <c r="E38" i="46"/>
  <c r="E61" i="46" s="1"/>
  <c r="F38" i="46"/>
  <c r="F61" i="46" s="1"/>
  <c r="G38" i="46"/>
  <c r="G61" i="46" s="1"/>
  <c r="H38" i="46"/>
  <c r="H61" i="46" s="1"/>
  <c r="I38" i="46"/>
  <c r="I61" i="46" s="1"/>
  <c r="C39" i="46"/>
  <c r="C62" i="46" s="1"/>
  <c r="D39" i="46"/>
  <c r="D62" i="46" s="1"/>
  <c r="E39" i="46"/>
  <c r="E62" i="46" s="1"/>
  <c r="F39" i="46"/>
  <c r="F62" i="46" s="1"/>
  <c r="G39" i="46"/>
  <c r="G62" i="46" s="1"/>
  <c r="H39" i="46"/>
  <c r="H62" i="46" s="1"/>
  <c r="I39" i="46"/>
  <c r="I62" i="46" s="1"/>
  <c r="C40" i="46"/>
  <c r="C63" i="46" s="1"/>
  <c r="E40" i="46"/>
  <c r="E63" i="46" s="1"/>
  <c r="F40" i="46"/>
  <c r="F63" i="46" s="1"/>
  <c r="G40" i="46"/>
  <c r="G63" i="46" s="1"/>
  <c r="H40" i="46"/>
  <c r="H63" i="46" s="1"/>
  <c r="I40" i="46"/>
  <c r="I63" i="46" s="1"/>
  <c r="C41" i="46"/>
  <c r="C64" i="46" s="1"/>
  <c r="E41" i="46"/>
  <c r="E64" i="46" s="1"/>
  <c r="F41" i="46"/>
  <c r="F64" i="46" s="1"/>
  <c r="G41" i="46"/>
  <c r="G64" i="46" s="1"/>
  <c r="H41" i="46"/>
  <c r="H64" i="46" s="1"/>
  <c r="I41" i="46"/>
  <c r="I64" i="46" s="1"/>
  <c r="C42" i="46"/>
  <c r="C65" i="46" s="1"/>
  <c r="D42" i="46"/>
  <c r="D65" i="46" s="1"/>
  <c r="E42" i="46"/>
  <c r="E65" i="46" s="1"/>
  <c r="F42" i="46"/>
  <c r="F65" i="46" s="1"/>
  <c r="G42" i="46"/>
  <c r="G65" i="46" s="1"/>
  <c r="H42" i="46"/>
  <c r="H65" i="46" s="1"/>
  <c r="I42" i="46"/>
  <c r="I65" i="46" s="1"/>
  <c r="C43" i="46"/>
  <c r="C66" i="46" s="1"/>
  <c r="D43" i="46"/>
  <c r="D66" i="46" s="1"/>
  <c r="E43" i="46"/>
  <c r="E66" i="46" s="1"/>
  <c r="F43" i="46"/>
  <c r="F66" i="46" s="1"/>
  <c r="G43" i="46"/>
  <c r="G66" i="46" s="1"/>
  <c r="H43" i="46"/>
  <c r="H66" i="46" s="1"/>
  <c r="I43" i="46"/>
  <c r="I66" i="46" s="1"/>
  <c r="C44" i="46"/>
  <c r="C67" i="46" s="1"/>
  <c r="D44" i="46"/>
  <c r="D67" i="46" s="1"/>
  <c r="E44" i="46"/>
  <c r="E67" i="46" s="1"/>
  <c r="F44" i="46"/>
  <c r="F67" i="46" s="1"/>
  <c r="G44" i="46"/>
  <c r="G67" i="46" s="1"/>
  <c r="H44" i="46"/>
  <c r="H67" i="46" s="1"/>
  <c r="I44" i="46"/>
  <c r="I67" i="46" s="1"/>
  <c r="B27" i="46"/>
  <c r="B50" i="46" s="1"/>
  <c r="B28" i="46"/>
  <c r="B51" i="46" s="1"/>
  <c r="B29" i="46"/>
  <c r="B52" i="46" s="1"/>
  <c r="B30" i="46"/>
  <c r="B53" i="46" s="1"/>
  <c r="B31" i="46"/>
  <c r="B54" i="46" s="1"/>
  <c r="B32" i="46"/>
  <c r="B55" i="46" s="1"/>
  <c r="B33" i="46"/>
  <c r="B56" i="46" s="1"/>
  <c r="B34" i="46"/>
  <c r="B57" i="46" s="1"/>
  <c r="B35" i="46"/>
  <c r="B58" i="46" s="1"/>
  <c r="B36" i="46"/>
  <c r="B59" i="46" s="1"/>
  <c r="B37" i="46"/>
  <c r="B60" i="46" s="1"/>
  <c r="B38" i="46"/>
  <c r="B61" i="46" s="1"/>
  <c r="B39" i="46"/>
  <c r="B62" i="46" s="1"/>
  <c r="B40" i="46"/>
  <c r="B63" i="46" s="1"/>
  <c r="B41" i="46"/>
  <c r="B64" i="46" s="1"/>
  <c r="B42" i="46"/>
  <c r="B65" i="46" s="1"/>
  <c r="B43" i="46"/>
  <c r="B66" i="46" s="1"/>
  <c r="B44" i="46"/>
  <c r="B67" i="46" s="1"/>
  <c r="B26" i="46"/>
  <c r="B49" i="46" s="1"/>
  <c r="B14" i="16"/>
  <c r="M16" i="47" l="1"/>
  <c r="I68" i="46"/>
  <c r="U14" i="47" s="1"/>
  <c r="B68" i="46"/>
  <c r="F14" i="47" s="1"/>
  <c r="H68" i="46"/>
  <c r="H14" i="47" s="1"/>
  <c r="G68" i="46"/>
  <c r="B14" i="47" s="1"/>
  <c r="F68" i="46"/>
  <c r="AA14" i="47" s="1"/>
  <c r="D68" i="46"/>
  <c r="R14" i="47" s="1"/>
  <c r="E68" i="46"/>
  <c r="O14" i="47" s="1"/>
  <c r="C68" i="46"/>
  <c r="S14" i="47" s="1"/>
  <c r="B15" i="16"/>
  <c r="B16" i="16"/>
  <c r="B17" i="16"/>
  <c r="B18" i="16"/>
  <c r="B19" i="16"/>
  <c r="B20" i="16"/>
  <c r="B13" i="16"/>
  <c r="B16" i="47" l="1"/>
  <c r="V16" i="47"/>
  <c r="X16" i="47"/>
  <c r="AG16" i="47"/>
  <c r="R16" i="47"/>
  <c r="AK16" i="47"/>
  <c r="AC16" i="47"/>
  <c r="C10" i="9"/>
  <c r="D10" i="9"/>
  <c r="E10" i="9"/>
  <c r="F10" i="9"/>
  <c r="G10" i="9"/>
  <c r="I10" i="9"/>
  <c r="K10" i="9"/>
  <c r="B10" i="9"/>
  <c r="N6" i="9"/>
  <c r="AA4" i="47" l="1"/>
  <c r="D4" i="47"/>
  <c r="L4" i="47"/>
  <c r="AB4" i="47"/>
  <c r="B4" i="47"/>
  <c r="AC4" i="47"/>
  <c r="AD4" i="47"/>
  <c r="H4" i="4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tc={FBF8DB36-23FC-4752-AF6E-539277E20F71}</author>
  </authors>
  <commentList>
    <comment ref="C1" authorId="0" shapeId="0" xr:uid="{FBF8DB36-23FC-4752-AF6E-539277E20F71}">
      <text>
        <t>[Threaded comment]
Your version of Excel allows you to read this threaded comment; however, any edits to it will get removed if the file is opened in a newer version of Excel. Learn more: https://go.microsoft.com/fwlink/?linkid=870924
Comment:
    No ETM scenario for 2023 available, therefore historical values have to be filled in manually (based on energy statistics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tc={FD27C2E0-F6F4-4BD5-8900-1A199F76414B}</author>
  </authors>
  <commentList>
    <comment ref="C1" authorId="0" shapeId="0" xr:uid="{FD27C2E0-F6F4-4BD5-8900-1A199F76414B}">
      <text>
        <t>[Threaded comment]
Your version of Excel allows you to read this threaded comment; however, any edits to it will get removed if the file is opened in a newer version of Excel. Learn more: https://go.microsoft.com/fwlink/?linkid=870924
Comment:
    No ETM scenario for 2023 available, therefore historical values have to be filled in manually (based on energy statistics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tc={68A8B24F-B198-48A4-B037-D8C2BF1CC79F}</author>
  </authors>
  <commentList>
    <comment ref="C1" authorId="0" shapeId="0" xr:uid="{68A8B24F-B198-48A4-B037-D8C2BF1CC79F}">
      <text>
        <t>[Threaded comment]
Your version of Excel allows you to read this threaded comment; however, any edits to it will get removed if the file is opened in a newer version of Excel. Learn more: https://go.microsoft.com/fwlink/?linkid=870924
Comment:
    No ETM scenario for 2023 available, therefore historical values have to be filled in manually (based on energy statistics etc.)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tc={DF31DADA-DECE-4E78-A3D6-56899D4A6CCF}</author>
  </authors>
  <commentList>
    <comment ref="C1" authorId="0" shapeId="0" xr:uid="{DF31DADA-DECE-4E78-A3D6-56899D4A6CCF}">
      <text>
        <t>[Threaded comment]
Your version of Excel allows you to read this threaded comment; however, any edits to it will get removed if the file is opened in a newer version of Excel. Learn more: https://go.microsoft.com/fwlink/?linkid=870924
Comment:
    No ETM scenario for 2023 available, therefore historical values have to be filled in manually (based on energy statistics etc.)</t>
      </text>
    </comment>
  </commentList>
</comments>
</file>

<file path=xl/sharedStrings.xml><?xml version="1.0" encoding="utf-8"?>
<sst xmlns="http://schemas.openxmlformats.org/spreadsheetml/2006/main" count="984" uniqueCount="330">
  <si>
    <t>Year</t>
  </si>
  <si>
    <t>Solar PV</t>
  </si>
  <si>
    <t>Technology</t>
  </si>
  <si>
    <t>Hydrogen plant</t>
  </si>
  <si>
    <t>MDES (CAES)</t>
  </si>
  <si>
    <t>Lifetime</t>
  </si>
  <si>
    <t>Power-to-heat</t>
  </si>
  <si>
    <t>Al</t>
  </si>
  <si>
    <t>Cu</t>
  </si>
  <si>
    <t>Ag</t>
  </si>
  <si>
    <t>Cd</t>
  </si>
  <si>
    <t>Te</t>
  </si>
  <si>
    <t>Ga</t>
  </si>
  <si>
    <t>In</t>
  </si>
  <si>
    <t>Ge</t>
  </si>
  <si>
    <t>Si</t>
  </si>
  <si>
    <t>ton/MW</t>
  </si>
  <si>
    <t>C-Si</t>
  </si>
  <si>
    <t>A-Si</t>
  </si>
  <si>
    <t>CdTe</t>
  </si>
  <si>
    <t>CIGS</t>
  </si>
  <si>
    <t>Steel</t>
  </si>
  <si>
    <t>Sub-technology</t>
  </si>
  <si>
    <t>Subtechnology</t>
  </si>
  <si>
    <t>Marketshare</t>
  </si>
  <si>
    <t>Balance</t>
  </si>
  <si>
    <t>MI solar PV based on market shares in ton/GW</t>
  </si>
  <si>
    <t>References:</t>
  </si>
  <si>
    <t>Joint Research Centre (European Commission), Alves Dias, P., Pavel, C., Plazzotta, B., &amp; Carrara, S. (2020). Raw materials demand for wind and solar PV technologies in the transition towards a decarbonised energy system. Publications Office of the European Union. https://data.europa.eu/doi/10.2760/160859</t>
  </si>
  <si>
    <t>van Oorschot, J., Sprecher, B., Roelofs, B., van der Horst, J., &amp; van der Voet, E. (2022). Towards a low-carbon and circular economy: Scenarios for metal stocks and flows in the Dutch electricity system. Resources, Conservation and Recycling, 178, 106105. https://doi.org/10.1016/j.resconrec.2021.106105</t>
  </si>
  <si>
    <t>Chromium</t>
  </si>
  <si>
    <t>Dysprosium</t>
  </si>
  <si>
    <t>Copper</t>
  </si>
  <si>
    <t>Manganese</t>
  </si>
  <si>
    <t>Molybdenum</t>
  </si>
  <si>
    <t>Neodymium</t>
  </si>
  <si>
    <t>Nickel</t>
  </si>
  <si>
    <t>Aluminium</t>
  </si>
  <si>
    <t>Praseodymium</t>
  </si>
  <si>
    <t>Terbium</t>
  </si>
  <si>
    <t>Zinc</t>
  </si>
  <si>
    <t>B</t>
  </si>
  <si>
    <t>Cr</t>
  </si>
  <si>
    <t>Dy</t>
  </si>
  <si>
    <t>Fe</t>
  </si>
  <si>
    <t>Mn</t>
  </si>
  <si>
    <t>Mo</t>
  </si>
  <si>
    <t>Nd</t>
  </si>
  <si>
    <t>Ni</t>
  </si>
  <si>
    <t>Pr</t>
  </si>
  <si>
    <t>Tb</t>
  </si>
  <si>
    <t>Zn</t>
  </si>
  <si>
    <t>Hafnium</t>
  </si>
  <si>
    <t>Indium</t>
  </si>
  <si>
    <t>Silver</t>
  </si>
  <si>
    <t>Tungsten</t>
  </si>
  <si>
    <t>Yttrium</t>
  </si>
  <si>
    <t>Zirconium</t>
  </si>
  <si>
    <t>Cadmium</t>
  </si>
  <si>
    <t>Tin</t>
  </si>
  <si>
    <t>Vanadium</t>
  </si>
  <si>
    <t>Lead</t>
  </si>
  <si>
    <t>Titanium</t>
  </si>
  <si>
    <t>Hf</t>
  </si>
  <si>
    <t>W</t>
  </si>
  <si>
    <t>Zr</t>
  </si>
  <si>
    <t>Sn</t>
  </si>
  <si>
    <t>V</t>
  </si>
  <si>
    <t>Pb</t>
  </si>
  <si>
    <t>Ti</t>
  </si>
  <si>
    <t>Aluminum</t>
  </si>
  <si>
    <t>Gas fired powerplants</t>
  </si>
  <si>
    <t>Coal fired powerplants</t>
  </si>
  <si>
    <t>Biomass &amp; waste incineration plants</t>
  </si>
  <si>
    <t>Hydrogen electricity plants</t>
  </si>
  <si>
    <t>ton/GW</t>
  </si>
  <si>
    <t>Directly copied from:</t>
  </si>
  <si>
    <t>Source</t>
  </si>
  <si>
    <t>Power-to-gas</t>
  </si>
  <si>
    <t>Material</t>
  </si>
  <si>
    <t>Symbol</t>
  </si>
  <si>
    <t>Technology type (Reference)</t>
  </si>
  <si>
    <t>PEM</t>
  </si>
  <si>
    <t>AE</t>
  </si>
  <si>
    <t>Platinum</t>
  </si>
  <si>
    <t>Pt</t>
  </si>
  <si>
    <t>Iridium</t>
  </si>
  <si>
    <t>Ir</t>
  </si>
  <si>
    <t>Gold</t>
  </si>
  <si>
    <t>Au</t>
  </si>
  <si>
    <t>Zirconium dioxide</t>
  </si>
  <si>
    <t>ZrO2</t>
  </si>
  <si>
    <t>t/gw</t>
  </si>
  <si>
    <t>Boron</t>
  </si>
  <si>
    <t>Gallium</t>
  </si>
  <si>
    <t>Germanium</t>
  </si>
  <si>
    <t>Cobalt</t>
  </si>
  <si>
    <t>Co</t>
  </si>
  <si>
    <t>Lithium</t>
  </si>
  <si>
    <t>Li</t>
  </si>
  <si>
    <t>Palladium</t>
  </si>
  <si>
    <t>Pd</t>
  </si>
  <si>
    <t>Selenium</t>
  </si>
  <si>
    <t>Se</t>
  </si>
  <si>
    <t>Silicon</t>
  </si>
  <si>
    <t>Tellurium</t>
  </si>
  <si>
    <t>Scandium</t>
  </si>
  <si>
    <t>Sc</t>
  </si>
  <si>
    <t>table copied from</t>
  </si>
  <si>
    <t>Matz, L., Bensmann, B., Hanke-Rauschenbach, R., &amp; Minke, C. (2024). Resource-Efficient Gigawatt Water Electrolysis in Germany—A Circular Economy Potential Analysis. Circular Economy and Sustainability, 4(2), 1153–1182. https://doi.org/10.1007/s43615-024-00345-x</t>
  </si>
  <si>
    <t>Concrete</t>
  </si>
  <si>
    <t>market share</t>
  </si>
  <si>
    <t>Mc Govern, L., Tapoglou, E., &amp; Georgakaki, A. (2024). Material requirements for wind turbines. JRC Publications Repository. https://publications.jrc.ec.europa.eu/repository/handle/JRC139701</t>
  </si>
  <si>
    <t>Unit</t>
  </si>
  <si>
    <t>Global supply</t>
  </si>
  <si>
    <t>Source / notes</t>
  </si>
  <si>
    <t>t/yr</t>
  </si>
  <si>
    <t>EC, 2023 - Extraction stage</t>
  </si>
  <si>
    <t>As</t>
  </si>
  <si>
    <t>EC, 2023 - Processing stage</t>
  </si>
  <si>
    <t>Ba</t>
  </si>
  <si>
    <t>EC, 2023 - Extraction stage (assessed as baryte)</t>
  </si>
  <si>
    <t>Balsa wood</t>
  </si>
  <si>
    <t>Forest trends, 2022 (volume) and JRC, 2022 (density)</t>
  </si>
  <si>
    <t>Be</t>
  </si>
  <si>
    <t>Bi</t>
  </si>
  <si>
    <t>Ce</t>
  </si>
  <si>
    <t>Nature, 2021</t>
  </si>
  <si>
    <t>Epoxy resins</t>
  </si>
  <si>
    <t>ChemAnalyst, 2022</t>
  </si>
  <si>
    <t>Eu</t>
  </si>
  <si>
    <t>Fluorspar</t>
  </si>
  <si>
    <t>Gd</t>
  </si>
  <si>
    <t>Glass</t>
  </si>
  <si>
    <t>ICG, Community of Glass Associations, and ICOM (2022)</t>
  </si>
  <si>
    <t>Glass / carbon composites</t>
  </si>
  <si>
    <t>Ali and Asmatulu (2021)</t>
  </si>
  <si>
    <t>Glass fibre</t>
  </si>
  <si>
    <t>Statista, 2023a</t>
  </si>
  <si>
    <t>Graphite</t>
  </si>
  <si>
    <t>La</t>
  </si>
  <si>
    <t>Mg</t>
  </si>
  <si>
    <t>Nb</t>
  </si>
  <si>
    <t>P</t>
  </si>
  <si>
    <t>Plastic</t>
  </si>
  <si>
    <t>Plastic Oceans, 2022</t>
  </si>
  <si>
    <t>Rh</t>
  </si>
  <si>
    <t>Ru</t>
  </si>
  <si>
    <t>Sb</t>
  </si>
  <si>
    <t>Sr</t>
  </si>
  <si>
    <t>Visual capitalist, 2022</t>
  </si>
  <si>
    <t>Syntetic rubber</t>
  </si>
  <si>
    <t>Statista, 2023b</t>
  </si>
  <si>
    <t>Ta</t>
  </si>
  <si>
    <t>Y</t>
  </si>
  <si>
    <t>References</t>
  </si>
  <si>
    <t xml:space="preserve">Ali, Z. and Asmatulu, E. (2021), Effects of Acid Treatment on The Recovery of Outdated Pre-preg Composite Fibers, Research Square 10.21203/rs.3.rs-1093721/v1. </t>
  </si>
  <si>
    <t>ChemAnalyst (2022), Global Epoxy Resin Market Analysis: Plant Capacity, Production, Operating Efficiency, Demand &amp; Supply, End-User Industries, Grade, Type, Sales Channel, Regional Demand, Foreign Trade, Company Share, 2015-2030</t>
  </si>
  <si>
    <t>European Commission (EC) (2023), Directorate-General for Internal Market, Industry, Entrepreneurship and SMEs, Study on the Critical Raw Materials for the EU (2023) – Final Report, Publications Office of the European Union, Luxembourg.</t>
  </si>
  <si>
    <t>Forest trends (2022), China’s balsa wood consumption is exposing flaws in Peru’s forest regulations and enforcement regime</t>
  </si>
  <si>
    <t>International Commission on Glass (ICG), Community of Glass Associations, International committee for museums and collections of glass (ICOM) (2022), International Year of Glass 2022 (IYOG2022) - The global glass economy and its wider social consequences</t>
  </si>
  <si>
    <t xml:space="preserve">Joint Research Centre (JRC) (2022), Telsnig, T., Georgakaki, A., Letout, S., Kuokkanen, A., Mountraki, A., Ince, E., Shtjefni, D., Joanny Ordonez, G., Eulaerts, O. and Grabowska, M., Clean Energy Technology Observatory: Wind Energy in the European Union – 2022 Status Report on Technology Development, Trends, Value Chains and Markets, Publications Office of the European Union, Luxembourg. </t>
  </si>
  <si>
    <t>Nature (2021), Concrete needs to lose its colossal carbon footprint, Editorial, Nature 597, 593-594</t>
  </si>
  <si>
    <t xml:space="preserve">Plastic Oceans (2022), The facts. </t>
  </si>
  <si>
    <t>Statista (2023a), Glass fiber capacity worldwide from 2011 to 2021</t>
  </si>
  <si>
    <t>Statista (2023b), Synthetic rubber production worldwide from 2000 to 2020</t>
  </si>
  <si>
    <t>Visual capitalist (2022), Green Steel: Decarbonising with Hydrogen-Fueled Production</t>
  </si>
  <si>
    <t>Carrara, S., Bobba, S., Blagoeva, D., Alves Dias, P., Cavalli, A., Georgitzikis, K., Grohol, M., Itul, A., Kuzov, T., Latunussa, C., Lyons, L., Malano, G., Maury, T., Prior Arce, A., Somers, J., Telsnig, T., Veeh, C., Dominic, W., Black, C., … Christou, M. (2023). Supply chain analysis and material demand forecast in strategic technologies and sectors in the EU: A foresight study. European Commission. Joint Research Centre. https://data.europa.eu/doi/10.2760/386650</t>
  </si>
  <si>
    <t>Technology type</t>
  </si>
  <si>
    <t>share</t>
  </si>
  <si>
    <t>MI based on marketshare</t>
  </si>
  <si>
    <t>Arsenic</t>
  </si>
  <si>
    <t>Barium</t>
  </si>
  <si>
    <t>Beryllium</t>
  </si>
  <si>
    <t>Bismuth</t>
  </si>
  <si>
    <t>Cerium</t>
  </si>
  <si>
    <t>Europium</t>
  </si>
  <si>
    <t>Iron</t>
  </si>
  <si>
    <t>Gadolinium</t>
  </si>
  <si>
    <t>Lanthanum</t>
  </si>
  <si>
    <t>Magnesium</t>
  </si>
  <si>
    <t>Niobium</t>
  </si>
  <si>
    <t>Phosphorus</t>
  </si>
  <si>
    <t>Rhodium</t>
  </si>
  <si>
    <t>Ruthenium</t>
  </si>
  <si>
    <t>Antimony</t>
  </si>
  <si>
    <t>Strontium</t>
  </si>
  <si>
    <t>Tantalum</t>
  </si>
  <si>
    <t>Market share</t>
  </si>
  <si>
    <t>alternative source</t>
  </si>
  <si>
    <t>Moss, R., Tzimas, E., Arendorf, J., Bryson, R., Chapman, A., Tercero, E. L., Ostertag, K., Thompson, P., Morley, N., Oakdene Hollins Ltd, Pearson, J., Lüllmann, A., Sims, E., Soulier, M., Marscheider-Weidemann, F., Sartorius, C., &amp; Willis, P. (2013). Critical metals in the path towards the decarbonisation of the EU energy sector:assessing rare metals as supply chain bottlenecks in low carbon energy technologies. Publications Office of the European Union. https://data.europa.eu/doi/10.2790/46338</t>
  </si>
  <si>
    <r>
      <t xml:space="preserve">Warnaars, J. (2025, May). </t>
    </r>
    <r>
      <rPr>
        <i/>
        <sz val="11"/>
        <color theme="1"/>
        <rFont val="Aptos Narrow"/>
        <family val="2"/>
        <scheme val="minor"/>
      </rPr>
      <t>Netbeheer Nederland Scenario’s Editie 2025</t>
    </r>
    <r>
      <rPr>
        <sz val="11"/>
        <color theme="1"/>
        <rFont val="Aptos Narrow"/>
        <family val="2"/>
        <scheme val="minor"/>
      </rPr>
      <t>. Netbeheer Nederland.</t>
    </r>
  </si>
  <si>
    <t>tonnes/GW</t>
  </si>
  <si>
    <t>copper</t>
  </si>
  <si>
    <t>source storage duration</t>
  </si>
  <si>
    <t>source MI</t>
  </si>
  <si>
    <t>LMO</t>
  </si>
  <si>
    <t>LFP</t>
  </si>
  <si>
    <t>NMC811</t>
  </si>
  <si>
    <t>NMC622</t>
  </si>
  <si>
    <t>NMC111</t>
  </si>
  <si>
    <t>NCA+</t>
  </si>
  <si>
    <t>TNO</t>
  </si>
  <si>
    <t>van Oorschot</t>
  </si>
  <si>
    <t>Wind onshore</t>
  </si>
  <si>
    <t>Wind offshore</t>
  </si>
  <si>
    <t>Coal plant (fossil + bio)</t>
  </si>
  <si>
    <t>Waste plant</t>
  </si>
  <si>
    <t>Nuclear plant</t>
  </si>
  <si>
    <t>Methane plant</t>
  </si>
  <si>
    <t>IDES (redox-flow)</t>
  </si>
  <si>
    <t>Interconnection</t>
  </si>
  <si>
    <t>Curtailment</t>
  </si>
  <si>
    <t>Batteries</t>
  </si>
  <si>
    <t>DSR</t>
  </si>
  <si>
    <t>Bobba, S., Latunussa, C., Manni, F. M., &amp; Mathieux, F. (2025). Deep dive on critical raw materials for batteries in the EU. Joint Research Centre (European Commission). https://doi.org/10.2760/3300656</t>
  </si>
  <si>
    <t>NMC433</t>
  </si>
  <si>
    <t>NMC532</t>
  </si>
  <si>
    <t>NMC9.5.5</t>
  </si>
  <si>
    <t>NMCA</t>
  </si>
  <si>
    <t>LMFP</t>
  </si>
  <si>
    <t>NCA</t>
  </si>
  <si>
    <t>LCO</t>
  </si>
  <si>
    <t>Lithium titanium oxide (LTO)</t>
  </si>
  <si>
    <t>Nickel metal hydride</t>
  </si>
  <si>
    <t>Lithium sulphur</t>
  </si>
  <si>
    <t>Lithium air</t>
  </si>
  <si>
    <t>LTO-LFP</t>
  </si>
  <si>
    <t>Nickel cadmium</t>
  </si>
  <si>
    <t>Battery chemistry kg/kWh</t>
  </si>
  <si>
    <t>Battery storage duration (hrs)</t>
  </si>
  <si>
    <t>kg/kWh to ton/GWh</t>
  </si>
  <si>
    <t>Battery chemistry t/GW</t>
  </si>
  <si>
    <t>outflow based on scenario capacities</t>
  </si>
  <si>
    <t>no outflow expected before 2050</t>
  </si>
  <si>
    <t>Electricity grid out of research scope</t>
  </si>
  <si>
    <t>No associated material requirements</t>
  </si>
  <si>
    <t>note: Lifetimes are set to 100 for all technologies where no outflow is expected before 2050, unknown standard deviations set to zero</t>
  </si>
  <si>
    <t>Sevindik, S., Spataru, C., Domenech Aparisi, T., &amp; Bleischwitz, R. (2021). A Comparative Environmental Assessment of Heat Pumps and Gas Boilers towards a Circular Economy in the UK. Energies, 14(11), Article 11. https://doi.org/10.3390/en14113027</t>
  </si>
  <si>
    <t>material</t>
  </si>
  <si>
    <t>intensity (kg / 10 kW)</t>
  </si>
  <si>
    <t>steel</t>
  </si>
  <si>
    <t>conversion to tonnes/GW</t>
  </si>
  <si>
    <t>lifetime</t>
  </si>
  <si>
    <t>Air sourced heat pump assumed for all power to heat capacity</t>
  </si>
  <si>
    <t>lifetime (years)</t>
  </si>
  <si>
    <t>source lifetime</t>
  </si>
  <si>
    <t>AlShafi, M., &amp; Bicer, Y. (2021). Life cycle assessment of compressed air, vanadium redox flow battery, and molten salt systems for renewable energy storage. Energy Reports, 7, 7090–7105. https://doi.org/10.1016/j.egyr.2021.09.161</t>
  </si>
  <si>
    <t>mol/L vanadium</t>
  </si>
  <si>
    <t>Wh/L</t>
  </si>
  <si>
    <t>storage duration (hrs)</t>
  </si>
  <si>
    <t>molar mass vanadium (g/mol)</t>
  </si>
  <si>
    <t>g to tonnes</t>
  </si>
  <si>
    <t>tonnes vanadium/GW</t>
  </si>
  <si>
    <t>Capacity (Watt)</t>
  </si>
  <si>
    <t>tanks</t>
  </si>
  <si>
    <t>electrolyte volume</t>
  </si>
  <si>
    <t>Vanadium per litre</t>
  </si>
  <si>
    <t>total vanadium t/GWh</t>
  </si>
  <si>
    <t xml:space="preserve">total Vanadium t/GW </t>
  </si>
  <si>
    <r>
      <t xml:space="preserve">Noack, J., Roznyatovskaya, N., Menictas, C., &amp; Skyllas-Kazacos, M. (2019, November). </t>
    </r>
    <r>
      <rPr>
        <i/>
        <sz val="11"/>
        <color theme="1"/>
        <rFont val="Aptos Narrow"/>
        <family val="2"/>
        <scheme val="minor"/>
      </rPr>
      <t>Redox flow batteries for renewable energy storage</t>
    </r>
    <r>
      <rPr>
        <sz val="11"/>
        <color theme="1"/>
        <rFont val="Aptos Narrow"/>
        <family val="2"/>
        <scheme val="minor"/>
      </rPr>
      <t>. fraunhofer ICT and University of New South Wales.</t>
    </r>
  </si>
  <si>
    <t>Geared</t>
  </si>
  <si>
    <t>Offshore</t>
  </si>
  <si>
    <t>Onshore</t>
  </si>
  <si>
    <t>Liang, Y., Kleijn, R., Tukker, A., &amp; van der Voet, E. (2022). Material requirements for low-carbon energy technologies: A quantitative review. Renewable and Sustainable Energy Reviews, 161, 112334. https://doi.org/10.1016/j.rser.2022.112334</t>
  </si>
  <si>
    <t>Assumptions</t>
  </si>
  <si>
    <t>Source MI and lifetime</t>
  </si>
  <si>
    <t>technologies are divided between geared and and direct drive both for on and offshore</t>
  </si>
  <si>
    <t>additional materials offshore (t/GW)</t>
  </si>
  <si>
    <t>Direct drive</t>
  </si>
  <si>
    <t>marketshare</t>
  </si>
  <si>
    <t>MI based on technology market share</t>
  </si>
  <si>
    <t>aluminum is mentioned two times Liang et al., first value is taken</t>
  </si>
  <si>
    <t xml:space="preserve">Concrete </t>
  </si>
  <si>
    <t>concrete MI taken from McGovern et al. (2024), lower bound assumed for on shore, upper bound for offshore</t>
  </si>
  <si>
    <t>value taken for C-Si</t>
  </si>
  <si>
    <t xml:space="preserve">market shares from </t>
  </si>
  <si>
    <t>Alves Dias, P., Pavel, C., Plazzotta, B., &amp; Carrara, S. (2020). Raw materials demand for wind and solar PV technologies in the transition towards a decarbonised energy system. Joint Research Centre (European Commission). https://data.europa.eu/doi/10.2760/160859</t>
  </si>
  <si>
    <t>MDS scenario is taken with 2024 values</t>
  </si>
  <si>
    <t>Market shares are read from the BASE scenario for the EU (Grid applications) from Bobba et al. 2025. 3% marketshare from 'others' is added the the 79% from LFP batteries</t>
  </si>
  <si>
    <t>aggregated MI based on market shares</t>
  </si>
  <si>
    <t>total</t>
  </si>
  <si>
    <t>these marketshares fully assume grid applications while behind the meter market shares might favour other technologies</t>
  </si>
  <si>
    <r>
      <t xml:space="preserve">Suurs, R., Van Der Meulen, T. H., &amp; Schoemaker, B. (2024, May). </t>
    </r>
    <r>
      <rPr>
        <i/>
        <sz val="11"/>
        <color theme="1"/>
        <rFont val="Aptos Narrow"/>
        <family val="2"/>
        <scheme val="minor"/>
      </rPr>
      <t>Op weg naar circulaire elektrolysers: Verkenning van scenario’s en strategieën.</t>
    </r>
    <r>
      <rPr>
        <sz val="11"/>
        <color theme="1"/>
        <rFont val="Aptos Narrow"/>
        <family val="2"/>
        <scheme val="minor"/>
      </rPr>
      <t xml:space="preserve"> TNO.</t>
    </r>
  </si>
  <si>
    <r>
      <t xml:space="preserve">Mayyas, A., Ruth, M., Pivovar, B., Bender, G., &amp; Wipke, K. (2019, August). </t>
    </r>
    <r>
      <rPr>
        <i/>
        <sz val="11"/>
        <color theme="1"/>
        <rFont val="Aptos Narrow"/>
        <family val="2"/>
        <scheme val="minor"/>
      </rPr>
      <t>Manufacturing Cost Analysis for Proton Exchange Membrane Water Electrolyzers</t>
    </r>
    <r>
      <rPr>
        <sz val="11"/>
        <color theme="1"/>
        <rFont val="Aptos Narrow"/>
        <family val="2"/>
        <scheme val="minor"/>
      </rPr>
      <t>. National Renewable Energy Laboratory.</t>
    </r>
  </si>
  <si>
    <r>
      <t xml:space="preserve">van ’t Noordende, H., &amp; Ripson, P. (2022, January). </t>
    </r>
    <r>
      <rPr>
        <i/>
        <sz val="11"/>
        <color theme="1"/>
        <rFont val="Aptos Narrow"/>
        <family val="2"/>
        <scheme val="minor"/>
      </rPr>
      <t>A One-GigaWatt Green-Hydrogen Plant: Advanced Design and Total Installed-Capital Costs</t>
    </r>
    <r>
      <rPr>
        <sz val="11"/>
        <color theme="1"/>
        <rFont val="Aptos Narrow"/>
        <family val="2"/>
        <scheme val="minor"/>
      </rPr>
      <t>. Hydrohub Innovation Program.</t>
    </r>
  </si>
  <si>
    <t>sources MI</t>
  </si>
  <si>
    <t>source market share (2040 values taken as that year has the largest inflow)</t>
  </si>
  <si>
    <t>lifetime based on 3200 full load hours (Warnaars) and system lifetime for PEM electrolysers 80000 hrs (US DoE)</t>
  </si>
  <si>
    <r>
      <t xml:space="preserve">Warnaars, J. (2025, May). </t>
    </r>
    <r>
      <rPr>
        <i/>
        <sz val="11"/>
        <color theme="1"/>
        <rFont val="Aptos Narrow"/>
        <family val="2"/>
        <scheme val="minor"/>
      </rPr>
      <t>Netbeheer Nederland Scenario’s Editie 2025</t>
    </r>
    <r>
      <rPr>
        <sz val="11"/>
        <color theme="1"/>
        <rFont val="Aptos Narrow"/>
        <family val="2"/>
        <scheme val="minor"/>
      </rPr>
      <t>. Netbeheer Nederland. &amp; US DoE. (n.d.). Technical Targets for Proton Exchange Membrane Electrolysis. United States Department of Energy. Retrieved 9 June 2025, from https://www.energy.gov/eere/fuelcells/technical-targets-proton-exchange-membrane-electrolysis</t>
    </r>
  </si>
  <si>
    <t>list copied from carrara et al. 2023, only scandium is added afterwards</t>
  </si>
  <si>
    <t>Sverdrup, H. U., &amp; Sverdrup, A. E. (2024). On the Supply Dynamics of Scandium, Global Resources, Production, Oxide and Metal Price, a Prospective Modelling Study Using WORLD7. Biophysical Economics and Sustainability, 9(2), 1–22. https://doi.org/10.1007/s41247-024-00118-y</t>
  </si>
  <si>
    <t>Source:</t>
  </si>
  <si>
    <t>Sverdrup &amp; Sverdrup (2024)</t>
  </si>
  <si>
    <t>Schmidt, O., &amp; Staffell, I. (2023). Monetizing Energy Storage: A Toolkit to Assess Future Cost and Value (1st ed.). Oxford University PressOxford. https://doi.org/10.1093/oso/9780192888174.001.0001</t>
  </si>
  <si>
    <t xml:space="preserve">4 hrs of storage duration is selected as Warnaars (2025) bases required battery storage on Schmidt &amp; Staffel (2019) where 4 hrs is taken for the estimation   </t>
  </si>
  <si>
    <t>note: values for this geared turbines building block are created using the 'MI Wind' sheet with 100% market share for geared turbines</t>
  </si>
  <si>
    <t>note: these values are inputs for the building block 'Increased iridium efficiency electrolysers', the values are created with 'MI P2G' sheet with market shares 40% PEM, 60% AE and 0.05 t/GW material intensity for PEM electrolysers</t>
  </si>
  <si>
    <t>Intensity</t>
  </si>
  <si>
    <t>note: these values are inputs for the building block 'Cristalline silicon solar PV', the values are created with 'MI Solar PV' sheet with a 100% market share for C-Si</t>
  </si>
  <si>
    <t>Marketshares from:</t>
  </si>
  <si>
    <t>Material Intensities from</t>
  </si>
  <si>
    <t>total Zinc t/GWh</t>
  </si>
  <si>
    <t xml:space="preserve">total Zinc t/GW </t>
  </si>
  <si>
    <t>Zincper litre</t>
  </si>
  <si>
    <t>mol/L zinc</t>
  </si>
  <si>
    <t>source energy density vanadium</t>
  </si>
  <si>
    <t>estimations for a one 1 GW 12 hrs storage redox flow battery</t>
  </si>
  <si>
    <t>Note: only key component electrolytes , vanadium and zinc, are considered, other data on other materials could not be gathered</t>
  </si>
  <si>
    <t>source energy density zinc</t>
  </si>
  <si>
    <t>Fan, D., Gong, J., Deng, S., Yan, H., Zhu, Q., &amp; Jiang, H. (2024). Progress and challenges of zinc‑iodine flow batteries: From energy storage mechanism to key components. Journal of Energy Storage, 92, 112215. https://doi.org/10.1016/j.est.2024.112215</t>
  </si>
  <si>
    <t>Vanadium redox flow</t>
  </si>
  <si>
    <t>zinc-iodine redox flow</t>
  </si>
  <si>
    <t>Offshore wind is assumed to require additional structural materials, the addition is based on the difference between on and offshore MI for bulk materials; steel, aluminium and copper in Liang et al 2022.</t>
  </si>
  <si>
    <t xml:space="preserve">List obtained from personal contact with Netherlands Organisation for Applied Scientific Research (TNO) where Gregoir and van Acker, 2024 is cited. However direct list of material intensities is disclosed in the document </t>
  </si>
  <si>
    <r>
      <t xml:space="preserve">Gregoir, L., &amp; van Acker, K. (2022). </t>
    </r>
    <r>
      <rPr>
        <i/>
        <sz val="11"/>
        <color theme="1"/>
        <rFont val="Aptos Narrow"/>
        <family val="2"/>
        <scheme val="minor"/>
      </rPr>
      <t>Metals for Clean Energy: Pathways to solving Europe’s raw materials challenge</t>
    </r>
    <r>
      <rPr>
        <sz val="11"/>
        <color theme="1"/>
        <rFont val="Aptos Narrow"/>
        <family val="2"/>
        <scheme val="minor"/>
      </rPr>
      <t>. Eurometaux, KU Leuven.</t>
    </r>
  </si>
  <si>
    <t>Note: AP1000 reactors are assumed for material intensities</t>
  </si>
  <si>
    <t>Source concrete intensity</t>
  </si>
  <si>
    <t>MDS scenario is taken for market shares with 2024 values from Alves Dias et al, 2020</t>
  </si>
  <si>
    <t>source MI and market share</t>
  </si>
  <si>
    <t>intensity (t/GW)</t>
  </si>
  <si>
    <t xml:space="preserve">note: air sourced heat pump are assumed for all power to heat capacity, </t>
  </si>
  <si>
    <t>source MI and lifetime:</t>
  </si>
  <si>
    <t>Personal contact with TNO who gathered data from research below . In those reports MI are not pubicly disclosed</t>
  </si>
  <si>
    <t>This is the input datasheet for the Master's thesis of Dirk Jacobs. The dynamic Material flow analysis code to calcute the material requirements for the Dutch energy system can be found at: https://github.com/dirkjac99/EnergySystem-StockFlow.git</t>
  </si>
  <si>
    <t>This is the welcome sheet, below you can find the color codes for the different types of input sheets</t>
  </si>
  <si>
    <t>All purple sheets function as inputs to the Python model. The MI Master sheet, contains all material intensities for technologies analysed in this research and each cell is linked to the correspong MI sheet for that technology (orange). The Lifetime sheet includes the lifetimes for all covered technologies and the Global Supply sheet contain values on global material supply.</t>
  </si>
  <si>
    <t>All orange sheets consist of Material Intensities with their respective sources. All Material Intensities are linked to 'MI Master' sheet  (purple) which forms the input for the Python model. The market shares in the MI sheets for individual technologies are parametrized and changes automatically alter the MI master sheet</t>
  </si>
  <si>
    <t>The green sheets contain four scenarios for the future of the Dutch energy system up to 2050. . These scenarios are created by the Dutch grid operators and abbreviations stand for: Middle of the Road (KM), Self-Reliance (EV), Collective Balance (GB) and Supply Horizon (HA).  more information on these scenarios can be found at: Warnaars, J. (2025, May). Netbeheer Nederland Scenario’s Editie 2025. Netbeheer Nederland.</t>
  </si>
  <si>
    <t>The blue sheets contain inputs that are used for the building blocks.Narrative describing these building blocks are provided in Section 3.5 of the master's 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</si>
</sst>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
  </numFmts>
  <fonts count="17"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0"/>
      <color rgb="FF000000"/>
      <name val="Aptos Narrow"/>
      <family val="2"/>
      <scheme val="minor"/>
    </font>
    <font>
      <sz val="8"/>
      <color rgb="FF000000"/>
      <name val="Aptos Narrow"/>
      <family val="2"/>
      <scheme val="minor"/>
    </font>
    <font>
      <sz val="9"/>
      <color rgb="FF000000"/>
      <name val="Aptos Narrow"/>
      <family val="2"/>
      <scheme val="minor"/>
    </font>
    <font>
      <u/>
      <sz val="11"/>
      <color theme="10"/>
      <name val="Aptos Narrow"/>
      <family val="2"/>
      <scheme val="minor"/>
    </font>
    <font>
      <sz val="11"/>
      <name val="Aptos Narrow"/>
      <family val="2"/>
      <scheme val="minor"/>
    </font>
    <font>
      <sz val="11"/>
      <color theme="1"/>
      <name val="Aptos Narrow"/>
      <family val="2"/>
      <scheme val="minor"/>
    </font>
    <font>
      <sz val="11"/>
      <color rgb="FF000000"/>
      <name val="Aptos Narrow"/>
      <family val="2"/>
      <scheme val="minor"/>
    </font>
    <font>
      <i/>
      <sz val="11"/>
      <color theme="1"/>
      <name val="Aptos Narrow"/>
      <family val="2"/>
      <scheme val="minor"/>
    </font>
    <font>
      <b/>
      <sz val="10"/>
      <color theme="1"/>
      <name val="Arial"/>
      <family val="2"/>
    </font>
    <font>
      <b/>
      <sz val="10"/>
      <color theme="0"/>
      <name val="Arial"/>
      <family val="2"/>
    </font>
    <font>
      <sz val="10"/>
      <name val="Arial"/>
      <family val="2"/>
    </font>
    <font>
      <sz val="10"/>
      <color rgb="FFFF0000"/>
      <name val="Arial"/>
      <family val="2"/>
    </font>
    <font>
      <sz val="10"/>
      <color rgb="FF000000"/>
      <name val="Arial"/>
      <family val="2"/>
    </font>
    <font>
      <sz val="10"/>
      <color rgb="FFC00000"/>
      <name val="Arial"/>
      <family val="2"/>
    </font>
  </fonts>
  <fills count="10">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rgb="FF975CCB"/>
        <bgColor indexed="64"/>
      </patternFill>
    </fill>
    <fill>
      <patternFill patternType="solid">
        <fgColor theme="3" tint="0.499984740745262"/>
        <bgColor indexed="64"/>
      </patternFill>
    </fill>
    <fill>
      <patternFill patternType="solid">
        <fgColor theme="0" tint="-0.499984740745262"/>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12">
    <border>
      <left/>
      <right/>
      <top/>
      <bottom/>
      <diagonal/>
    </border>
    <border>
      <left/>
      <right/>
      <top style="thin">
        <color theme="1"/>
      </top>
      <bottom style="thin">
        <color theme="1"/>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3">
    <xf numFmtId="0" fontId="0" fillId="0" borderId="0"/>
    <xf numFmtId="0" fontId="6" fillId="0" borderId="0" applyNumberFormat="0" applyFill="0" applyBorder="0" applyAlignment="0" applyProtection="0"/>
    <xf numFmtId="43" fontId="8" fillId="0" borderId="0" applyFont="0" applyFill="0" applyBorder="0" applyAlignment="0" applyProtection="0"/>
  </cellStyleXfs>
  <cellXfs count="57">
    <xf numFmtId="0" fontId="0" fillId="0" borderId="0" xfId="0"/>
    <xf numFmtId="0" fontId="1" fillId="0" borderId="0" xfId="0" applyFont="1"/>
    <xf numFmtId="0" fontId="1" fillId="0" borderId="1" xfId="0" applyFont="1" applyBorder="1"/>
    <xf numFmtId="0" fontId="2" fillId="0" borderId="0" xfId="0" applyFont="1"/>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6" xfId="0" applyFont="1" applyBorder="1" applyAlignment="1">
      <alignment vertical="center"/>
    </xf>
    <xf numFmtId="0" fontId="5" fillId="0" borderId="0" xfId="0" applyFont="1" applyAlignment="1">
      <alignment horizontal="right" vertical="center"/>
    </xf>
    <xf numFmtId="0" fontId="5" fillId="0" borderId="6" xfId="0" applyFont="1" applyBorder="1" applyAlignment="1">
      <alignment horizontal="right" vertical="center"/>
    </xf>
    <xf numFmtId="0" fontId="4" fillId="0" borderId="0" xfId="0" applyFont="1" applyAlignment="1">
      <alignment vertical="center"/>
    </xf>
    <xf numFmtId="0" fontId="6" fillId="0" borderId="0" xfId="1" applyAlignment="1">
      <alignment horizontal="left" vertical="center" indent="2"/>
    </xf>
    <xf numFmtId="0" fontId="7" fillId="2" borderId="0" xfId="0" applyFont="1" applyFill="1" applyAlignment="1">
      <alignment horizontal="left" vertical="center"/>
    </xf>
    <xf numFmtId="11" fontId="0" fillId="0" borderId="0" xfId="0" applyNumberFormat="1"/>
    <xf numFmtId="0" fontId="0" fillId="0" borderId="7" xfId="0" applyBorder="1"/>
    <xf numFmtId="2" fontId="0" fillId="0" borderId="0" xfId="0" applyNumberFormat="1"/>
    <xf numFmtId="1" fontId="0" fillId="0" borderId="0" xfId="0" applyNumberFormat="1"/>
    <xf numFmtId="0" fontId="7" fillId="0" borderId="0" xfId="0" applyFont="1"/>
    <xf numFmtId="0" fontId="0" fillId="0" borderId="0" xfId="0" applyAlignment="1">
      <alignment horizontal="left"/>
    </xf>
    <xf numFmtId="0" fontId="9" fillId="0" borderId="0" xfId="0" applyFont="1"/>
    <xf numFmtId="0" fontId="1" fillId="0" borderId="8" xfId="0" applyFont="1" applyBorder="1"/>
    <xf numFmtId="0" fontId="0" fillId="0" borderId="0" xfId="0" applyAlignment="1">
      <alignment horizontal="right" vertical="center"/>
    </xf>
    <xf numFmtId="164" fontId="0" fillId="0" borderId="0" xfId="0" applyNumberFormat="1"/>
    <xf numFmtId="0" fontId="1" fillId="0" borderId="8" xfId="0" applyFont="1" applyBorder="1" applyAlignment="1">
      <alignment horizontal="center" vertical="center"/>
    </xf>
    <xf numFmtId="0" fontId="6" fillId="0" borderId="0" xfId="1"/>
    <xf numFmtId="0" fontId="0" fillId="0" borderId="9" xfId="0" applyBorder="1"/>
    <xf numFmtId="0" fontId="0" fillId="3" borderId="0" xfId="0" applyFill="1"/>
    <xf numFmtId="0" fontId="0" fillId="0" borderId="0" xfId="0" applyAlignment="1">
      <alignment horizontal="left" vertical="center" indent="2"/>
    </xf>
    <xf numFmtId="0" fontId="1" fillId="0" borderId="10" xfId="0" applyFont="1" applyBorder="1" applyAlignment="1">
      <alignment horizontal="center" vertical="top"/>
    </xf>
    <xf numFmtId="0" fontId="0" fillId="4" borderId="0" xfId="0" applyFill="1"/>
    <xf numFmtId="0" fontId="0" fillId="2" borderId="0" xfId="0" applyFill="1"/>
    <xf numFmtId="0" fontId="0" fillId="5" borderId="0" xfId="0" applyFill="1"/>
    <xf numFmtId="0" fontId="11" fillId="0" borderId="10" xfId="0" applyFont="1" applyBorder="1" applyAlignment="1">
      <alignment horizontal="center" vertical="center"/>
    </xf>
    <xf numFmtId="1" fontId="12" fillId="6" borderId="7" xfId="0" applyNumberFormat="1" applyFont="1" applyFill="1" applyBorder="1" applyAlignment="1">
      <alignment horizontal="center" vertical="center"/>
    </xf>
    <xf numFmtId="1" fontId="12" fillId="7" borderId="7" xfId="0" applyNumberFormat="1" applyFont="1" applyFill="1" applyBorder="1" applyAlignment="1">
      <alignment horizontal="center" vertical="center"/>
    </xf>
    <xf numFmtId="0" fontId="0" fillId="0" borderId="10" xfId="0" applyBorder="1" applyAlignment="1">
      <alignment horizontal="center" vertical="center"/>
    </xf>
    <xf numFmtId="165" fontId="13" fillId="0" borderId="10" xfId="0" applyNumberFormat="1" applyFont="1" applyBorder="1" applyAlignment="1">
      <alignment horizontal="center" vertical="center"/>
    </xf>
    <xf numFmtId="0" fontId="0" fillId="0" borderId="7" xfId="0" applyBorder="1" applyAlignment="1">
      <alignment horizontal="center" vertical="center"/>
    </xf>
    <xf numFmtId="165" fontId="13" fillId="0" borderId="7" xfId="0" applyNumberFormat="1" applyFont="1" applyBorder="1" applyAlignment="1">
      <alignment horizontal="center" vertical="center"/>
    </xf>
    <xf numFmtId="165" fontId="14" fillId="0" borderId="10" xfId="0" applyNumberFormat="1" applyFont="1" applyBorder="1" applyAlignment="1">
      <alignment horizontal="center" vertical="center"/>
    </xf>
    <xf numFmtId="165" fontId="15" fillId="0" borderId="10" xfId="0" applyNumberFormat="1" applyFont="1" applyBorder="1" applyAlignment="1">
      <alignment horizontal="center" vertical="center"/>
    </xf>
    <xf numFmtId="165" fontId="16" fillId="0" borderId="10" xfId="0" applyNumberFormat="1" applyFont="1" applyBorder="1" applyAlignment="1">
      <alignment horizontal="center" vertical="center"/>
    </xf>
    <xf numFmtId="165" fontId="13" fillId="2" borderId="10" xfId="0" applyNumberFormat="1" applyFont="1" applyFill="1" applyBorder="1" applyAlignment="1">
      <alignment horizontal="center" vertical="center"/>
    </xf>
    <xf numFmtId="0" fontId="0" fillId="0" borderId="10" xfId="0" applyBorder="1"/>
    <xf numFmtId="0" fontId="0" fillId="0" borderId="11" xfId="0" applyBorder="1"/>
    <xf numFmtId="0" fontId="1" fillId="0" borderId="0" xfId="0" applyFont="1" applyAlignment="1">
      <alignment horizontal="left" vertical="top"/>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xf>
    <xf numFmtId="0" fontId="0" fillId="8" borderId="0" xfId="0" applyFill="1"/>
    <xf numFmtId="0" fontId="0" fillId="9" borderId="0" xfId="0" applyFill="1"/>
    <xf numFmtId="0" fontId="0" fillId="2" borderId="0" xfId="0" applyFill="1" applyAlignment="1">
      <alignment wrapText="1"/>
    </xf>
    <xf numFmtId="0" fontId="0" fillId="2" borderId="0" xfId="0" applyFill="1" applyAlignment="1">
      <alignment vertical="center" wrapText="1"/>
    </xf>
  </cellXfs>
  <cellStyles count="3">
    <cellStyle name="Comma 2" xfId="2" xr:uid="{EE5D8EC3-8195-496B-9161-0F39B65B617D}"/>
    <cellStyle name="Hyperlink" xfId="1" builtinId="8"/>
    <cellStyle name="Normal" xfId="0" builtinId="0"/>
  </cellStyles>
  <dxfs count="9">
    <dxf>
      <fill>
        <patternFill>
          <bgColor theme="3" tint="0.749961851863155"/>
        </patternFill>
      </fill>
    </dxf>
    <dxf>
      <fill>
        <patternFill>
          <fgColor theme="3" tint="0.749961851863155"/>
          <bgColor theme="3" tint="0.749961851863155"/>
        </patternFill>
      </fill>
    </dxf>
    <dxf>
      <fill>
        <patternFill>
          <fgColor theme="3" tint="0.749961851863155"/>
          <bgColor theme="3" tint="0.749961851863155"/>
        </patternFill>
      </fill>
    </dxf>
    <dxf>
      <fill>
        <patternFill>
          <bgColor theme="3" tint="0.74996185186315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581025</xdr:colOff>
      <xdr:row>50</xdr:row>
      <xdr:rowOff>66675</xdr:rowOff>
    </xdr:from>
    <xdr:to>
      <xdr:col>20</xdr:col>
      <xdr:colOff>75190</xdr:colOff>
      <xdr:row>86</xdr:row>
      <xdr:rowOff>98070</xdr:rowOff>
    </xdr:to>
    <xdr:pic>
      <xdr:nvPicPr>
        <xdr:cNvPr id="2" name="Picture 1">
          <a:extLst>
            <a:ext uri="{FF2B5EF4-FFF2-40B4-BE49-F238E27FC236}">
              <a16:creationId xmlns:a16="http://schemas.microsoft.com/office/drawing/2014/main" id="{BD30BB18-3232-3632-290A-62920FBF1B9B}"/>
            </a:ext>
          </a:extLst>
        </xdr:cNvPr>
        <xdr:cNvPicPr>
          <a:picLocks noChangeAspect="1"/>
        </xdr:cNvPicPr>
      </xdr:nvPicPr>
      <xdr:blipFill>
        <a:blip xmlns:r="http://schemas.openxmlformats.org/officeDocument/2006/relationships" r:embed="rId1"/>
        <a:stretch>
          <a:fillRect/>
        </a:stretch>
      </xdr:blipFill>
      <xdr:spPr>
        <a:xfrm>
          <a:off x="6867525" y="9115425"/>
          <a:ext cx="6409315" cy="6554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560294</xdr:colOff>
      <xdr:row>106</xdr:row>
      <xdr:rowOff>100853</xdr:rowOff>
    </xdr:from>
    <xdr:to>
      <xdr:col>20</xdr:col>
      <xdr:colOff>133047</xdr:colOff>
      <xdr:row>111</xdr:row>
      <xdr:rowOff>35975</xdr:rowOff>
    </xdr:to>
    <xdr:pic>
      <xdr:nvPicPr>
        <xdr:cNvPr id="4" name="Picture 3">
          <a:extLst>
            <a:ext uri="{FF2B5EF4-FFF2-40B4-BE49-F238E27FC236}">
              <a16:creationId xmlns:a16="http://schemas.microsoft.com/office/drawing/2014/main" id="{E0ED8027-9714-E510-2580-B7BDE7761849}"/>
            </a:ext>
          </a:extLst>
        </xdr:cNvPr>
        <xdr:cNvPicPr>
          <a:picLocks noChangeAspect="1"/>
        </xdr:cNvPicPr>
      </xdr:nvPicPr>
      <xdr:blipFill>
        <a:blip xmlns:r="http://schemas.openxmlformats.org/officeDocument/2006/relationships" r:embed="rId1"/>
        <a:stretch>
          <a:fillRect/>
        </a:stretch>
      </xdr:blipFill>
      <xdr:spPr>
        <a:xfrm>
          <a:off x="8090647" y="19106029"/>
          <a:ext cx="5015002" cy="8315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xdr:colOff>
      <xdr:row>32</xdr:row>
      <xdr:rowOff>17145</xdr:rowOff>
    </xdr:from>
    <xdr:to>
      <xdr:col>17</xdr:col>
      <xdr:colOff>501761</xdr:colOff>
      <xdr:row>46</xdr:row>
      <xdr:rowOff>57528</xdr:rowOff>
    </xdr:to>
    <xdr:pic>
      <xdr:nvPicPr>
        <xdr:cNvPr id="2" name="Picture 1">
          <a:extLst>
            <a:ext uri="{FF2B5EF4-FFF2-40B4-BE49-F238E27FC236}">
              <a16:creationId xmlns:a16="http://schemas.microsoft.com/office/drawing/2014/main" id="{3755AE49-805E-14A3-AC19-360B46F9F783}"/>
            </a:ext>
          </a:extLst>
        </xdr:cNvPr>
        <xdr:cNvPicPr>
          <a:picLocks noChangeAspect="1"/>
        </xdr:cNvPicPr>
      </xdr:nvPicPr>
      <xdr:blipFill>
        <a:blip xmlns:r="http://schemas.openxmlformats.org/officeDocument/2006/relationships" r:embed="rId1"/>
        <a:stretch>
          <a:fillRect/>
        </a:stretch>
      </xdr:blipFill>
      <xdr:spPr>
        <a:xfrm>
          <a:off x="5497830" y="5808345"/>
          <a:ext cx="5367131" cy="25740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assmann, Tim" id="{9DAF78E1-474A-4C47-9776-AE9BD48BC747}" userId="S::Tim.Gassmann@tennet.eu::32c67b30-8dc5-4bd3-a687-eb914e0b8b4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 dT="2024-10-01T14:26:10.48" personId="{9DAF78E1-474A-4C47-9776-AE9BD48BC747}" id="{FBF8DB36-23FC-4752-AF6E-539277E20F71}">
    <text>No ETM scenario for 2023 available, therefore historical values have to be filled in manually (based on energy statistics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0-01T14:26:10.48" personId="{9DAF78E1-474A-4C47-9776-AE9BD48BC747}" id="{FD27C2E0-F6F4-4BD5-8900-1A199F76414B}">
    <text>No ETM scenario for 2023 available, therefore historical values have to be filled in manually (based on energy statistics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4-10-01T14:26:10.48" personId="{9DAF78E1-474A-4C47-9776-AE9BD48BC747}" id="{68A8B24F-B198-48A4-B037-D8C2BF1CC79F}">
    <text>No ETM scenario for 2023 available, therefore historical values have to be filled in manually (based on energy statistics etc.)</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10-01T14:26:10.48" personId="{9DAF78E1-474A-4C47-9776-AE9BD48BC747}" id="{DF31DADA-DECE-4E78-A3D6-56899D4A6CCF}">
    <text>No ETM scenario for 2023 available, therefore historical values have to be filled in manually (based on energy statistics etc.)</text>
  </threadedComment>
</ThreadedComment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16/j.resconrec.2021.106105" TargetMode="External"/><Relationship Id="rId1" Type="http://schemas.openxmlformats.org/officeDocument/2006/relationships/hyperlink" Target="https://data.europa.eu/doi/10.2760/16085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oi.org/10.1016/j.egyr.2021.09.161" TargetMode="External"/><Relationship Id="rId1" Type="http://schemas.openxmlformats.org/officeDocument/2006/relationships/hyperlink" Target="https://data.europa.eu/doi/10.2790/4633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oi.org/10.1016/j.resconrec.2021.106105"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oi.org/10.1016/j.est.2024.112215" TargetMode="External"/><Relationship Id="rId1" Type="http://schemas.openxmlformats.org/officeDocument/2006/relationships/hyperlink" Target="https://doi.org/10.1016/j.egyr.2021.09.161"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093/oso/9780192888174.001.0001" TargetMode="External"/><Relationship Id="rId1" Type="http://schemas.openxmlformats.org/officeDocument/2006/relationships/hyperlink" Target="https://doi.org/10.2760/3300656" TargetMode="External"/><Relationship Id="rId4"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i.org/10.3390/en14113027"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oi.org/10.1007/s43615-024-00345-x"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016/j.egyr.2021.09.161" TargetMode="External"/><Relationship Id="rId2" Type="http://schemas.openxmlformats.org/officeDocument/2006/relationships/hyperlink" Target="https://doi.org/10.1016/j.egyr.2021.09.161" TargetMode="External"/><Relationship Id="rId1" Type="http://schemas.openxmlformats.org/officeDocument/2006/relationships/hyperlink" Target="https://doi.org/10.3390/en14113027" TargetMode="External"/><Relationship Id="rId4" Type="http://schemas.openxmlformats.org/officeDocument/2006/relationships/hyperlink" Target="https://doi.org/10.1016/j.resconrec.2021.106105"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i.org/10.1007/s41247-024-00118-y" TargetMode="External"/><Relationship Id="rId2" Type="http://schemas.openxmlformats.org/officeDocument/2006/relationships/hyperlink" Target="https://doi.org/10.1007/s41247-024-00118-y" TargetMode="External"/><Relationship Id="rId1" Type="http://schemas.openxmlformats.org/officeDocument/2006/relationships/hyperlink" Target="https://data.europa.eu/doi/10.2760/38665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ata.europa.eu/doi/10.2760/160859" TargetMode="External"/><Relationship Id="rId2" Type="http://schemas.openxmlformats.org/officeDocument/2006/relationships/hyperlink" Target="https://publications.jrc.ec.europa.eu/repository/handle/JRC139701" TargetMode="External"/><Relationship Id="rId1" Type="http://schemas.openxmlformats.org/officeDocument/2006/relationships/hyperlink" Target="https://doi.org/10.1016/j.rser.2022.112334"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BD57A-D3E4-4736-9575-FCE53E4C96A6}">
  <sheetPr>
    <tabColor rgb="FFFFFF00"/>
  </sheetPr>
  <dimension ref="A1:B11"/>
  <sheetViews>
    <sheetView tabSelected="1" workbookViewId="0">
      <selection activeCell="G5" sqref="G5"/>
    </sheetView>
  </sheetViews>
  <sheetFormatPr defaultRowHeight="14.4" x14ac:dyDescent="0.3"/>
  <cols>
    <col min="1" max="1" width="8.88671875" style="32"/>
    <col min="2" max="2" width="114.88671875" style="32" customWidth="1"/>
    <col min="3" max="16384" width="8.88671875" style="32"/>
  </cols>
  <sheetData>
    <row r="1" spans="1:2" ht="28.8" x14ac:dyDescent="0.3">
      <c r="B1" s="55" t="s">
        <v>324</v>
      </c>
    </row>
    <row r="2" spans="1:2" x14ac:dyDescent="0.3">
      <c r="B2" s="55"/>
    </row>
    <row r="3" spans="1:2" x14ac:dyDescent="0.3">
      <c r="A3" s="53"/>
      <c r="B3" s="56" t="s">
        <v>325</v>
      </c>
    </row>
    <row r="4" spans="1:2" x14ac:dyDescent="0.3">
      <c r="B4" s="56"/>
    </row>
    <row r="5" spans="1:2" ht="57.6" x14ac:dyDescent="0.3">
      <c r="A5" s="54"/>
      <c r="B5" s="56" t="s">
        <v>328</v>
      </c>
    </row>
    <row r="6" spans="1:2" x14ac:dyDescent="0.3">
      <c r="B6" s="56"/>
    </row>
    <row r="7" spans="1:2" ht="43.2" x14ac:dyDescent="0.3">
      <c r="A7" s="31"/>
      <c r="B7" s="56" t="s">
        <v>326</v>
      </c>
    </row>
    <row r="8" spans="1:2" x14ac:dyDescent="0.3">
      <c r="B8" s="56"/>
    </row>
    <row r="9" spans="1:2" ht="43.2" x14ac:dyDescent="0.3">
      <c r="A9" s="28"/>
      <c r="B9" s="56" t="s">
        <v>327</v>
      </c>
    </row>
    <row r="10" spans="1:2" x14ac:dyDescent="0.3">
      <c r="B10" s="56"/>
    </row>
    <row r="11" spans="1:2" ht="28.8" x14ac:dyDescent="0.3">
      <c r="A11" s="33"/>
      <c r="B11" s="56" t="s">
        <v>329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65A1-B832-4CC4-B832-035FF751A143}">
  <sheetPr>
    <tabColor theme="5" tint="0.39997558519241921"/>
  </sheetPr>
  <dimension ref="A1:S10"/>
  <sheetViews>
    <sheetView topLeftCell="G1" workbookViewId="0">
      <selection activeCell="W11" sqref="W11"/>
    </sheetView>
  </sheetViews>
  <sheetFormatPr defaultRowHeight="14.4" x14ac:dyDescent="0.3"/>
  <sheetData>
    <row r="1" spans="1:19" x14ac:dyDescent="0.3">
      <c r="A1" t="s">
        <v>22</v>
      </c>
      <c r="B1" s="4" t="s">
        <v>21</v>
      </c>
      <c r="C1" s="4" t="s">
        <v>7</v>
      </c>
      <c r="D1" s="4" t="s">
        <v>8</v>
      </c>
      <c r="E1" s="4" t="s">
        <v>9</v>
      </c>
      <c r="F1" s="4" t="s">
        <v>10</v>
      </c>
      <c r="G1" s="4" t="s">
        <v>11</v>
      </c>
      <c r="H1" s="4" t="s">
        <v>12</v>
      </c>
      <c r="I1" s="4" t="s">
        <v>13</v>
      </c>
      <c r="J1" s="4" t="s">
        <v>14</v>
      </c>
      <c r="K1" s="5" t="s">
        <v>15</v>
      </c>
      <c r="M1" s="6" t="s">
        <v>23</v>
      </c>
      <c r="N1" s="6" t="s">
        <v>24</v>
      </c>
      <c r="S1" t="s">
        <v>27</v>
      </c>
    </row>
    <row r="2" spans="1:19" ht="15" thickBot="1" x14ac:dyDescent="0.35">
      <c r="B2" s="7" t="s">
        <v>16</v>
      </c>
      <c r="C2" s="7" t="s">
        <v>16</v>
      </c>
      <c r="D2" s="7" t="s">
        <v>16</v>
      </c>
      <c r="E2" s="7" t="s">
        <v>16</v>
      </c>
      <c r="F2" s="7" t="s">
        <v>16</v>
      </c>
      <c r="G2" s="7" t="s">
        <v>16</v>
      </c>
      <c r="H2" s="7" t="s">
        <v>16</v>
      </c>
      <c r="I2" s="7" t="s">
        <v>16</v>
      </c>
      <c r="J2" s="7" t="s">
        <v>16</v>
      </c>
      <c r="K2" s="8" t="s">
        <v>16</v>
      </c>
      <c r="M2" s="9" t="s">
        <v>17</v>
      </c>
      <c r="N2">
        <v>0.95399999999999996</v>
      </c>
      <c r="O2" s="3"/>
      <c r="S2" t="s">
        <v>300</v>
      </c>
    </row>
    <row r="3" spans="1:19" x14ac:dyDescent="0.3">
      <c r="A3" s="9" t="s">
        <v>17</v>
      </c>
      <c r="B3" s="10">
        <v>67.900000000000006</v>
      </c>
      <c r="C3" s="10">
        <v>7.5</v>
      </c>
      <c r="D3" s="10">
        <v>4.5999999999999996</v>
      </c>
      <c r="E3" s="10">
        <v>0.02</v>
      </c>
      <c r="F3" s="10">
        <v>0</v>
      </c>
      <c r="G3" s="10">
        <v>0</v>
      </c>
      <c r="H3" s="10">
        <v>0</v>
      </c>
      <c r="I3" s="10">
        <v>0</v>
      </c>
      <c r="J3" s="10">
        <v>0</v>
      </c>
      <c r="K3" s="11">
        <v>4</v>
      </c>
      <c r="M3" s="9" t="s">
        <v>18</v>
      </c>
      <c r="N3">
        <v>2.4E-2</v>
      </c>
      <c r="S3" t="s">
        <v>28</v>
      </c>
    </row>
    <row r="4" spans="1:19" x14ac:dyDescent="0.3">
      <c r="A4" s="9" t="s">
        <v>18</v>
      </c>
      <c r="B4" s="10">
        <v>67.900000000000006</v>
      </c>
      <c r="C4" s="10">
        <v>7.5</v>
      </c>
      <c r="D4" s="10">
        <v>4.5999999999999996</v>
      </c>
      <c r="E4" s="10">
        <v>0</v>
      </c>
      <c r="F4" s="10">
        <v>0</v>
      </c>
      <c r="G4" s="10">
        <v>0</v>
      </c>
      <c r="H4" s="10">
        <v>0</v>
      </c>
      <c r="I4" s="10">
        <v>4.0000000000000001E-3</v>
      </c>
      <c r="J4" s="10">
        <v>4.8000000000000001E-2</v>
      </c>
      <c r="K4" s="11">
        <v>0.15</v>
      </c>
      <c r="M4" s="9" t="s">
        <v>19</v>
      </c>
      <c r="N4">
        <v>1.9E-2</v>
      </c>
    </row>
    <row r="5" spans="1:19" x14ac:dyDescent="0.3">
      <c r="A5" s="9" t="s">
        <v>19</v>
      </c>
      <c r="B5" s="10">
        <v>67.900000000000006</v>
      </c>
      <c r="C5" s="10">
        <v>7.5</v>
      </c>
      <c r="D5" s="10">
        <v>4.5999999999999996</v>
      </c>
      <c r="E5" s="10">
        <v>0</v>
      </c>
      <c r="F5" s="10">
        <v>0.05</v>
      </c>
      <c r="G5" s="10">
        <v>5.1999999999999998E-2</v>
      </c>
      <c r="H5" s="10">
        <v>0</v>
      </c>
      <c r="I5" s="10">
        <v>1.55E-2</v>
      </c>
      <c r="J5" s="10">
        <v>0</v>
      </c>
      <c r="K5" s="11">
        <v>0</v>
      </c>
      <c r="M5" s="9" t="s">
        <v>20</v>
      </c>
      <c r="N5">
        <v>3.0000000000000001E-3</v>
      </c>
      <c r="S5" t="s">
        <v>301</v>
      </c>
    </row>
    <row r="6" spans="1:19" x14ac:dyDescent="0.3">
      <c r="A6" s="9" t="s">
        <v>20</v>
      </c>
      <c r="B6" s="10">
        <v>67.900000000000006</v>
      </c>
      <c r="C6" s="10">
        <v>7.5</v>
      </c>
      <c r="D6" s="10">
        <v>4.5999999999999996</v>
      </c>
      <c r="E6" s="10">
        <v>0</v>
      </c>
      <c r="F6" s="10">
        <v>1.2999999999999999E-3</v>
      </c>
      <c r="G6" s="10">
        <v>4.7000000000000002E-3</v>
      </c>
      <c r="H6" s="10">
        <v>4.0000000000000001E-3</v>
      </c>
      <c r="I6" s="10">
        <v>1.4999999999999999E-2</v>
      </c>
      <c r="J6" s="10">
        <v>0</v>
      </c>
      <c r="K6" s="11">
        <v>0</v>
      </c>
      <c r="M6" s="12" t="s">
        <v>25</v>
      </c>
      <c r="N6">
        <f>SUM(N2:N5)</f>
        <v>1</v>
      </c>
      <c r="S6" t="s">
        <v>29</v>
      </c>
    </row>
    <row r="8" spans="1:19" ht="15" thickBot="1" x14ac:dyDescent="0.35">
      <c r="A8" s="12" t="s">
        <v>26</v>
      </c>
    </row>
    <row r="9" spans="1:19" x14ac:dyDescent="0.3">
      <c r="B9" s="4" t="s">
        <v>21</v>
      </c>
      <c r="C9" s="4" t="s">
        <v>7</v>
      </c>
      <c r="D9" s="4" t="s">
        <v>8</v>
      </c>
      <c r="E9" s="4" t="s">
        <v>9</v>
      </c>
      <c r="F9" s="4" t="s">
        <v>10</v>
      </c>
      <c r="G9" s="4" t="s">
        <v>11</v>
      </c>
      <c r="H9" s="4" t="s">
        <v>12</v>
      </c>
      <c r="I9" s="4" t="s">
        <v>13</v>
      </c>
      <c r="J9" s="4" t="s">
        <v>14</v>
      </c>
      <c r="K9" s="5" t="s">
        <v>15</v>
      </c>
      <c r="S9" s="1"/>
    </row>
    <row r="10" spans="1:19" x14ac:dyDescent="0.3">
      <c r="B10">
        <f>($N$2*B3+$N$3*B4+$N$4*B5+$N$5*B6)*1000</f>
        <v>67899.999999999985</v>
      </c>
      <c r="C10">
        <f t="shared" ref="C10:K10" si="0">($N$2*C3+$N$3*C4+$N$4*C5+$N$5*C6)*1000</f>
        <v>7499.9999999999991</v>
      </c>
      <c r="D10">
        <f t="shared" si="0"/>
        <v>4600</v>
      </c>
      <c r="E10">
        <f t="shared" si="0"/>
        <v>19.079999999999998</v>
      </c>
      <c r="F10">
        <f t="shared" si="0"/>
        <v>0.95390000000000008</v>
      </c>
      <c r="G10">
        <f t="shared" si="0"/>
        <v>1.0021</v>
      </c>
      <c r="H10">
        <f>($N$2*H3+$N$3*H4+$N$4*H5+$N$5*H6)*1000</f>
        <v>1.2E-2</v>
      </c>
      <c r="I10">
        <f t="shared" si="0"/>
        <v>0.4355</v>
      </c>
      <c r="J10">
        <f>($N$2*J3+$N$3*J4+$N$4*J5+$N$5*J6)*1000</f>
        <v>1.1520000000000001</v>
      </c>
      <c r="K10">
        <f t="shared" si="0"/>
        <v>3819.6</v>
      </c>
    </row>
  </sheetData>
  <hyperlinks>
    <hyperlink ref="S3" r:id="rId1" display="https://data.europa.eu/doi/10.2760/160859" xr:uid="{F6B5869D-78E0-48BC-8405-38B102D78458}"/>
    <hyperlink ref="S6" r:id="rId2" display="https://doi.org/10.1016/j.resconrec.2021.106105" xr:uid="{B11B9214-F968-4147-9F8B-CA6154AFACC5}"/>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30DB-1D3C-47ED-91D8-07A7654C9375}">
  <sheetPr>
    <tabColor theme="5" tint="0.39997558519241921"/>
  </sheetPr>
  <dimension ref="A1:H31"/>
  <sheetViews>
    <sheetView workbookViewId="0">
      <selection activeCell="I10" sqref="I10"/>
    </sheetView>
  </sheetViews>
  <sheetFormatPr defaultRowHeight="14.4" x14ac:dyDescent="0.3"/>
  <sheetData>
    <row r="1" spans="1:8" x14ac:dyDescent="0.3">
      <c r="A1" t="s">
        <v>37</v>
      </c>
      <c r="B1" t="s">
        <v>7</v>
      </c>
      <c r="C1">
        <v>200</v>
      </c>
      <c r="D1" t="s">
        <v>92</v>
      </c>
      <c r="E1">
        <v>2020</v>
      </c>
      <c r="F1" t="s">
        <v>202</v>
      </c>
      <c r="H1" t="s">
        <v>77</v>
      </c>
    </row>
    <row r="2" spans="1:8" x14ac:dyDescent="0.3">
      <c r="A2" t="s">
        <v>93</v>
      </c>
      <c r="B2" t="s">
        <v>41</v>
      </c>
      <c r="C2">
        <v>0</v>
      </c>
      <c r="D2" t="s">
        <v>92</v>
      </c>
      <c r="E2">
        <v>2020</v>
      </c>
      <c r="F2" t="s">
        <v>202</v>
      </c>
      <c r="H2" t="s">
        <v>314</v>
      </c>
    </row>
    <row r="3" spans="1:8" x14ac:dyDescent="0.3">
      <c r="A3" t="s">
        <v>58</v>
      </c>
      <c r="B3" t="s">
        <v>10</v>
      </c>
      <c r="C3">
        <v>0.5</v>
      </c>
      <c r="D3" t="s">
        <v>92</v>
      </c>
      <c r="E3">
        <v>2020</v>
      </c>
      <c r="F3" t="s">
        <v>202</v>
      </c>
      <c r="H3" t="s">
        <v>315</v>
      </c>
    </row>
    <row r="4" spans="1:8" x14ac:dyDescent="0.3">
      <c r="A4" t="s">
        <v>32</v>
      </c>
      <c r="B4" t="s">
        <v>8</v>
      </c>
      <c r="C4">
        <v>1470</v>
      </c>
      <c r="D4" t="s">
        <v>92</v>
      </c>
      <c r="E4">
        <v>2020</v>
      </c>
      <c r="F4" t="s">
        <v>202</v>
      </c>
    </row>
    <row r="5" spans="1:8" x14ac:dyDescent="0.3">
      <c r="A5" t="s">
        <v>94</v>
      </c>
      <c r="B5" t="s">
        <v>12</v>
      </c>
      <c r="C5">
        <v>0</v>
      </c>
      <c r="D5" t="s">
        <v>92</v>
      </c>
      <c r="E5">
        <v>2020</v>
      </c>
      <c r="F5" t="s">
        <v>202</v>
      </c>
      <c r="H5" s="1" t="s">
        <v>316</v>
      </c>
    </row>
    <row r="6" spans="1:8" x14ac:dyDescent="0.3">
      <c r="A6" t="s">
        <v>95</v>
      </c>
      <c r="B6" t="s">
        <v>14</v>
      </c>
      <c r="C6">
        <v>0</v>
      </c>
      <c r="D6" t="s">
        <v>92</v>
      </c>
      <c r="E6">
        <v>2020</v>
      </c>
      <c r="F6" t="s">
        <v>202</v>
      </c>
    </row>
    <row r="7" spans="1:8" x14ac:dyDescent="0.3">
      <c r="A7" t="s">
        <v>53</v>
      </c>
      <c r="B7" t="s">
        <v>13</v>
      </c>
      <c r="C7">
        <v>1.6</v>
      </c>
      <c r="D7" t="s">
        <v>92</v>
      </c>
      <c r="E7">
        <v>2020</v>
      </c>
      <c r="F7" t="s">
        <v>202</v>
      </c>
      <c r="H7" s="1"/>
    </row>
    <row r="8" spans="1:8" x14ac:dyDescent="0.3">
      <c r="A8" t="s">
        <v>61</v>
      </c>
      <c r="B8" t="s">
        <v>68</v>
      </c>
      <c r="C8">
        <v>4.3</v>
      </c>
      <c r="D8" t="s">
        <v>92</v>
      </c>
      <c r="E8">
        <v>2020</v>
      </c>
      <c r="F8" t="s">
        <v>202</v>
      </c>
    </row>
    <row r="9" spans="1:8" x14ac:dyDescent="0.3">
      <c r="A9" t="s">
        <v>34</v>
      </c>
      <c r="B9" t="s">
        <v>46</v>
      </c>
      <c r="C9">
        <v>45</v>
      </c>
      <c r="D9" t="s">
        <v>92</v>
      </c>
      <c r="E9">
        <v>2020</v>
      </c>
      <c r="F9" t="s">
        <v>202</v>
      </c>
    </row>
    <row r="10" spans="1:8" x14ac:dyDescent="0.3">
      <c r="A10" t="s">
        <v>36</v>
      </c>
      <c r="B10" t="s">
        <v>48</v>
      </c>
      <c r="C10">
        <v>1297</v>
      </c>
      <c r="D10" t="s">
        <v>92</v>
      </c>
      <c r="E10">
        <v>2020</v>
      </c>
      <c r="F10" t="s">
        <v>202</v>
      </c>
    </row>
    <row r="11" spans="1:8" x14ac:dyDescent="0.3">
      <c r="A11" t="s">
        <v>96</v>
      </c>
      <c r="B11" t="s">
        <v>97</v>
      </c>
      <c r="C11">
        <v>0</v>
      </c>
      <c r="D11" t="s">
        <v>92</v>
      </c>
      <c r="E11">
        <v>2020</v>
      </c>
      <c r="F11" t="s">
        <v>202</v>
      </c>
    </row>
    <row r="12" spans="1:8" x14ac:dyDescent="0.3">
      <c r="A12" t="s">
        <v>98</v>
      </c>
      <c r="B12" t="s">
        <v>99</v>
      </c>
      <c r="C12">
        <v>0</v>
      </c>
      <c r="D12" t="s">
        <v>92</v>
      </c>
      <c r="E12">
        <v>2020</v>
      </c>
      <c r="F12" t="s">
        <v>202</v>
      </c>
    </row>
    <row r="13" spans="1:8" x14ac:dyDescent="0.3">
      <c r="A13" t="s">
        <v>100</v>
      </c>
      <c r="B13" t="s">
        <v>101</v>
      </c>
      <c r="C13">
        <v>0</v>
      </c>
      <c r="D13" t="s">
        <v>92</v>
      </c>
      <c r="E13">
        <v>2020</v>
      </c>
      <c r="F13" t="s">
        <v>202</v>
      </c>
    </row>
    <row r="14" spans="1:8" x14ac:dyDescent="0.3">
      <c r="A14" t="s">
        <v>84</v>
      </c>
      <c r="B14" t="s">
        <v>85</v>
      </c>
      <c r="C14">
        <v>0</v>
      </c>
      <c r="D14" t="s">
        <v>92</v>
      </c>
      <c r="E14">
        <v>2020</v>
      </c>
      <c r="F14" t="s">
        <v>202</v>
      </c>
    </row>
    <row r="15" spans="1:8" x14ac:dyDescent="0.3">
      <c r="A15" t="s">
        <v>88</v>
      </c>
      <c r="B15" t="s">
        <v>89</v>
      </c>
      <c r="C15">
        <v>0</v>
      </c>
      <c r="D15" t="s">
        <v>92</v>
      </c>
      <c r="E15">
        <v>2020</v>
      </c>
      <c r="F15" t="s">
        <v>202</v>
      </c>
    </row>
    <row r="16" spans="1:8" x14ac:dyDescent="0.3">
      <c r="A16" t="s">
        <v>102</v>
      </c>
      <c r="B16" t="s">
        <v>103</v>
      </c>
      <c r="C16">
        <v>0</v>
      </c>
      <c r="D16" t="s">
        <v>92</v>
      </c>
      <c r="E16">
        <v>2020</v>
      </c>
      <c r="F16" t="s">
        <v>202</v>
      </c>
    </row>
    <row r="17" spans="1:6" x14ac:dyDescent="0.3">
      <c r="A17" t="s">
        <v>104</v>
      </c>
      <c r="B17" t="s">
        <v>15</v>
      </c>
      <c r="C17">
        <v>0</v>
      </c>
      <c r="D17" t="s">
        <v>92</v>
      </c>
      <c r="E17">
        <v>2020</v>
      </c>
      <c r="F17" t="s">
        <v>202</v>
      </c>
    </row>
    <row r="18" spans="1:6" x14ac:dyDescent="0.3">
      <c r="A18" t="s">
        <v>54</v>
      </c>
      <c r="B18" t="s">
        <v>9</v>
      </c>
      <c r="C18">
        <v>8.3000000000000007</v>
      </c>
      <c r="D18" t="s">
        <v>92</v>
      </c>
      <c r="E18">
        <v>2020</v>
      </c>
      <c r="F18" t="s">
        <v>202</v>
      </c>
    </row>
    <row r="19" spans="1:6" x14ac:dyDescent="0.3">
      <c r="A19" t="s">
        <v>105</v>
      </c>
      <c r="B19" t="s">
        <v>11</v>
      </c>
      <c r="C19">
        <v>0</v>
      </c>
      <c r="D19" t="s">
        <v>92</v>
      </c>
      <c r="E19">
        <v>2020</v>
      </c>
      <c r="F19" t="s">
        <v>202</v>
      </c>
    </row>
    <row r="20" spans="1:6" x14ac:dyDescent="0.3">
      <c r="A20" t="s">
        <v>59</v>
      </c>
      <c r="B20" t="s">
        <v>66</v>
      </c>
      <c r="C20">
        <v>4.5999999999999996</v>
      </c>
      <c r="D20" t="s">
        <v>92</v>
      </c>
      <c r="E20">
        <v>2020</v>
      </c>
      <c r="F20" t="s">
        <v>202</v>
      </c>
    </row>
    <row r="21" spans="1:6" x14ac:dyDescent="0.3">
      <c r="A21" t="s">
        <v>40</v>
      </c>
      <c r="B21" t="s">
        <v>51</v>
      </c>
      <c r="C21">
        <v>50</v>
      </c>
      <c r="D21" t="s">
        <v>92</v>
      </c>
      <c r="E21">
        <v>2020</v>
      </c>
      <c r="F21" t="s">
        <v>202</v>
      </c>
    </row>
    <row r="22" spans="1:6" x14ac:dyDescent="0.3">
      <c r="A22" t="s">
        <v>33</v>
      </c>
      <c r="B22" t="s">
        <v>45</v>
      </c>
      <c r="C22">
        <v>75</v>
      </c>
      <c r="D22" t="s">
        <v>92</v>
      </c>
      <c r="E22">
        <v>2020</v>
      </c>
      <c r="F22" t="s">
        <v>202</v>
      </c>
    </row>
    <row r="23" spans="1:6" x14ac:dyDescent="0.3">
      <c r="A23" t="s">
        <v>31</v>
      </c>
      <c r="B23" t="s">
        <v>43</v>
      </c>
      <c r="C23">
        <v>2</v>
      </c>
      <c r="D23" t="s">
        <v>92</v>
      </c>
      <c r="E23">
        <v>2020</v>
      </c>
      <c r="F23" t="s">
        <v>202</v>
      </c>
    </row>
    <row r="24" spans="1:6" x14ac:dyDescent="0.3">
      <c r="A24" t="s">
        <v>38</v>
      </c>
      <c r="B24" t="s">
        <v>49</v>
      </c>
      <c r="C24">
        <v>0</v>
      </c>
      <c r="D24" t="s">
        <v>92</v>
      </c>
      <c r="E24">
        <v>2020</v>
      </c>
      <c r="F24" t="s">
        <v>202</v>
      </c>
    </row>
    <row r="25" spans="1:6" x14ac:dyDescent="0.3">
      <c r="A25" t="s">
        <v>30</v>
      </c>
      <c r="B25" t="s">
        <v>42</v>
      </c>
      <c r="C25">
        <v>2190</v>
      </c>
      <c r="D25" t="s">
        <v>92</v>
      </c>
      <c r="E25">
        <v>2020</v>
      </c>
      <c r="F25" t="s">
        <v>202</v>
      </c>
    </row>
    <row r="26" spans="1:6" x14ac:dyDescent="0.3">
      <c r="A26" t="s">
        <v>60</v>
      </c>
      <c r="B26" t="s">
        <v>67</v>
      </c>
      <c r="C26">
        <v>0.6</v>
      </c>
      <c r="D26" t="s">
        <v>92</v>
      </c>
      <c r="E26">
        <v>2020</v>
      </c>
      <c r="F26" t="s">
        <v>202</v>
      </c>
    </row>
    <row r="27" spans="1:6" x14ac:dyDescent="0.3">
      <c r="A27" t="s">
        <v>39</v>
      </c>
      <c r="B27" t="s">
        <v>50</v>
      </c>
      <c r="C27">
        <v>0</v>
      </c>
      <c r="D27" t="s">
        <v>92</v>
      </c>
      <c r="E27">
        <v>2020</v>
      </c>
      <c r="F27" t="s">
        <v>202</v>
      </c>
    </row>
    <row r="28" spans="1:6" x14ac:dyDescent="0.3">
      <c r="A28" t="s">
        <v>86</v>
      </c>
      <c r="B28" t="s">
        <v>87</v>
      </c>
      <c r="C28">
        <v>0</v>
      </c>
      <c r="D28" t="s">
        <v>92</v>
      </c>
      <c r="E28">
        <v>2020</v>
      </c>
      <c r="F28" t="s">
        <v>202</v>
      </c>
    </row>
    <row r="29" spans="1:6" x14ac:dyDescent="0.3">
      <c r="A29" t="s">
        <v>106</v>
      </c>
      <c r="B29" t="s">
        <v>107</v>
      </c>
      <c r="C29">
        <v>0</v>
      </c>
      <c r="D29" t="s">
        <v>92</v>
      </c>
      <c r="E29">
        <v>2020</v>
      </c>
      <c r="F29" t="s">
        <v>202</v>
      </c>
    </row>
    <row r="30" spans="1:6" x14ac:dyDescent="0.3">
      <c r="A30" t="s">
        <v>35</v>
      </c>
      <c r="B30" t="s">
        <v>47</v>
      </c>
      <c r="C30">
        <v>0.69499999999999995</v>
      </c>
      <c r="D30" t="s">
        <v>92</v>
      </c>
      <c r="E30">
        <v>2020</v>
      </c>
      <c r="F30" t="s">
        <v>202</v>
      </c>
    </row>
    <row r="31" spans="1:6" x14ac:dyDescent="0.3">
      <c r="A31" t="s">
        <v>21</v>
      </c>
      <c r="C31">
        <v>61200</v>
      </c>
      <c r="D31" t="s">
        <v>92</v>
      </c>
      <c r="F31" t="s">
        <v>203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A970E-0A0C-47BD-9830-14784817C3F9}">
  <sheetPr>
    <tabColor theme="5" tint="0.39997558519241921"/>
  </sheetPr>
  <dimension ref="A1:AA15"/>
  <sheetViews>
    <sheetView workbookViewId="0">
      <selection activeCell="F3" sqref="F3"/>
    </sheetView>
  </sheetViews>
  <sheetFormatPr defaultRowHeight="14.4" x14ac:dyDescent="0.3"/>
  <cols>
    <col min="6" max="6" width="15.33203125" customWidth="1"/>
  </cols>
  <sheetData>
    <row r="1" spans="1:27" x14ac:dyDescent="0.3">
      <c r="A1" t="s">
        <v>79</v>
      </c>
      <c r="B1" t="s">
        <v>192</v>
      </c>
      <c r="F1" t="s">
        <v>195</v>
      </c>
      <c r="G1" t="s">
        <v>190</v>
      </c>
    </row>
    <row r="2" spans="1:27" x14ac:dyDescent="0.3">
      <c r="A2" t="s">
        <v>21</v>
      </c>
      <c r="B2">
        <v>320000</v>
      </c>
      <c r="F2" t="s">
        <v>246</v>
      </c>
      <c r="G2" t="s">
        <v>247</v>
      </c>
      <c r="AA2" s="13"/>
    </row>
    <row r="3" spans="1:27" x14ac:dyDescent="0.3">
      <c r="A3" t="s">
        <v>37</v>
      </c>
      <c r="B3">
        <v>2500</v>
      </c>
      <c r="F3" s="1"/>
    </row>
    <row r="4" spans="1:27" x14ac:dyDescent="0.3">
      <c r="A4" t="s">
        <v>32</v>
      </c>
      <c r="B4">
        <v>5000</v>
      </c>
    </row>
    <row r="6" spans="1:27" x14ac:dyDescent="0.3">
      <c r="A6" t="s">
        <v>245</v>
      </c>
      <c r="B6">
        <v>20</v>
      </c>
    </row>
    <row r="15" spans="1:27" x14ac:dyDescent="0.3">
      <c r="A15" s="1"/>
      <c r="F15" s="29"/>
    </row>
  </sheetData>
  <hyperlinks>
    <hyperlink ref="G1" r:id="rId1" display="https://data.europa.eu/doi/10.2790/46338" xr:uid="{6D0BD878-D14E-4C09-9F32-8A79DB089F01}"/>
    <hyperlink ref="G2" r:id="rId2" display="https://doi.org/10.1016/j.egyr.2021.09.161" xr:uid="{9D1907F2-0017-45AC-93B8-5DAEF8AB5F5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2A19-213E-43F8-8270-7FB6BF24313E}">
  <sheetPr>
    <tabColor theme="5" tint="0.39997558519241921"/>
  </sheetPr>
  <dimension ref="A1:I50"/>
  <sheetViews>
    <sheetView workbookViewId="0">
      <selection activeCell="G9" sqref="G9"/>
    </sheetView>
  </sheetViews>
  <sheetFormatPr defaultRowHeight="14.4" x14ac:dyDescent="0.3"/>
  <cols>
    <col min="1" max="1" width="26.6640625" customWidth="1"/>
    <col min="9" max="9" width="14.88671875" customWidth="1"/>
  </cols>
  <sheetData>
    <row r="1" spans="1:9" x14ac:dyDescent="0.3">
      <c r="B1" t="s">
        <v>21</v>
      </c>
      <c r="C1" t="s">
        <v>70</v>
      </c>
      <c r="D1" t="s">
        <v>32</v>
      </c>
      <c r="I1" t="s">
        <v>76</v>
      </c>
    </row>
    <row r="2" spans="1:9" x14ac:dyDescent="0.3">
      <c r="A2" t="s">
        <v>2</v>
      </c>
      <c r="B2" t="s">
        <v>75</v>
      </c>
      <c r="C2" t="s">
        <v>75</v>
      </c>
      <c r="D2" t="s">
        <v>75</v>
      </c>
      <c r="I2" t="s">
        <v>29</v>
      </c>
    </row>
    <row r="3" spans="1:9" x14ac:dyDescent="0.3">
      <c r="A3" t="s">
        <v>71</v>
      </c>
      <c r="B3" s="17">
        <v>15500</v>
      </c>
      <c r="C3" s="17">
        <v>925</v>
      </c>
      <c r="D3" s="17">
        <v>925</v>
      </c>
    </row>
    <row r="4" spans="1:9" x14ac:dyDescent="0.3">
      <c r="A4" t="s">
        <v>72</v>
      </c>
      <c r="B4" s="17">
        <v>77000</v>
      </c>
      <c r="C4" s="17">
        <v>1000</v>
      </c>
      <c r="D4" s="17">
        <v>1500</v>
      </c>
    </row>
    <row r="5" spans="1:9" x14ac:dyDescent="0.3">
      <c r="A5" t="s">
        <v>73</v>
      </c>
      <c r="B5" s="17">
        <v>33600</v>
      </c>
      <c r="C5" s="17">
        <v>255</v>
      </c>
      <c r="D5" s="17">
        <v>50</v>
      </c>
    </row>
    <row r="6" spans="1:9" x14ac:dyDescent="0.3">
      <c r="A6" t="s">
        <v>74</v>
      </c>
      <c r="B6" s="17">
        <v>15500</v>
      </c>
      <c r="C6" s="17">
        <v>925</v>
      </c>
      <c r="D6" s="17">
        <v>925</v>
      </c>
    </row>
    <row r="9" spans="1:9" x14ac:dyDescent="0.3">
      <c r="B9" s="15"/>
      <c r="C9" s="15"/>
      <c r="D9" s="15"/>
    </row>
    <row r="10" spans="1:9" x14ac:dyDescent="0.3">
      <c r="B10" s="15"/>
      <c r="C10" s="15"/>
      <c r="D10" s="15"/>
    </row>
    <row r="11" spans="1:9" x14ac:dyDescent="0.3">
      <c r="B11" s="15"/>
      <c r="C11" s="15"/>
      <c r="D11" s="15"/>
    </row>
    <row r="12" spans="1:9" x14ac:dyDescent="0.3">
      <c r="B12" s="15"/>
      <c r="C12" s="15"/>
      <c r="D12" s="15"/>
    </row>
    <row r="15" spans="1:9" x14ac:dyDescent="0.3">
      <c r="B15" s="15"/>
      <c r="C15" s="15"/>
      <c r="D15" s="15"/>
    </row>
    <row r="16" spans="1:9" x14ac:dyDescent="0.3">
      <c r="B16" s="15"/>
      <c r="C16" s="15"/>
      <c r="D16" s="15"/>
    </row>
    <row r="17" spans="2:4" x14ac:dyDescent="0.3">
      <c r="B17" s="15"/>
      <c r="C17" s="15"/>
      <c r="D17" s="15"/>
    </row>
    <row r="18" spans="2:4" x14ac:dyDescent="0.3">
      <c r="B18" s="15"/>
      <c r="C18" s="15"/>
      <c r="D18" s="15"/>
    </row>
    <row r="50" spans="9:9" x14ac:dyDescent="0.3">
      <c r="I50" s="13"/>
    </row>
  </sheetData>
  <hyperlinks>
    <hyperlink ref="I2" r:id="rId1" display="https://doi.org/10.1016/j.resconrec.2021.106105" xr:uid="{821C543D-466C-4E44-86D0-2AB11800C10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9138E-1AC2-4F59-B8B3-94E6D3E01AAA}">
  <sheetPr>
    <tabColor theme="5" tint="0.39997558519241921"/>
  </sheetPr>
  <dimension ref="A1:H17"/>
  <sheetViews>
    <sheetView workbookViewId="0">
      <selection activeCell="I13" sqref="I13"/>
    </sheetView>
  </sheetViews>
  <sheetFormatPr defaultRowHeight="14.4" x14ac:dyDescent="0.3"/>
  <cols>
    <col min="1" max="1" width="20" customWidth="1"/>
    <col min="2" max="2" width="11" bestFit="1" customWidth="1"/>
    <col min="4" max="4" width="15.33203125" customWidth="1"/>
    <col min="5" max="5" width="11" customWidth="1"/>
    <col min="7" max="7" width="27.5546875" customWidth="1"/>
  </cols>
  <sheetData>
    <row r="1" spans="1:8" x14ac:dyDescent="0.3">
      <c r="A1" t="s">
        <v>307</v>
      </c>
      <c r="G1" t="s">
        <v>246</v>
      </c>
      <c r="H1" t="s">
        <v>247</v>
      </c>
    </row>
    <row r="2" spans="1:8" x14ac:dyDescent="0.3">
      <c r="A2" s="1" t="s">
        <v>311</v>
      </c>
      <c r="D2" s="1" t="s">
        <v>312</v>
      </c>
      <c r="G2" t="s">
        <v>306</v>
      </c>
      <c r="H2" t="s">
        <v>260</v>
      </c>
    </row>
    <row r="3" spans="1:8" x14ac:dyDescent="0.3">
      <c r="A3" t="s">
        <v>248</v>
      </c>
      <c r="B3">
        <v>1.8</v>
      </c>
      <c r="D3" t="s">
        <v>305</v>
      </c>
      <c r="E3">
        <v>3.25</v>
      </c>
      <c r="G3" t="s">
        <v>309</v>
      </c>
      <c r="H3" t="s">
        <v>310</v>
      </c>
    </row>
    <row r="4" spans="1:8" x14ac:dyDescent="0.3">
      <c r="A4" t="s">
        <v>249</v>
      </c>
      <c r="B4">
        <v>38</v>
      </c>
      <c r="D4" t="s">
        <v>249</v>
      </c>
      <c r="E4">
        <v>38</v>
      </c>
      <c r="G4" t="s">
        <v>194</v>
      </c>
      <c r="H4" t="s">
        <v>191</v>
      </c>
    </row>
    <row r="5" spans="1:8" x14ac:dyDescent="0.3">
      <c r="A5" t="s">
        <v>250</v>
      </c>
      <c r="B5">
        <v>12</v>
      </c>
      <c r="D5" t="s">
        <v>250</v>
      </c>
      <c r="E5">
        <v>12</v>
      </c>
      <c r="G5" s="1" t="s">
        <v>308</v>
      </c>
    </row>
    <row r="6" spans="1:8" x14ac:dyDescent="0.3">
      <c r="A6" t="s">
        <v>251</v>
      </c>
      <c r="B6">
        <v>50.94</v>
      </c>
      <c r="D6" t="s">
        <v>251</v>
      </c>
      <c r="E6">
        <v>65.38</v>
      </c>
    </row>
    <row r="7" spans="1:8" x14ac:dyDescent="0.3">
      <c r="A7" t="s">
        <v>254</v>
      </c>
      <c r="B7">
        <f>10^9</f>
        <v>1000000000</v>
      </c>
      <c r="D7" t="s">
        <v>254</v>
      </c>
      <c r="E7">
        <f>10^9</f>
        <v>1000000000</v>
      </c>
    </row>
    <row r="8" spans="1:8" x14ac:dyDescent="0.3">
      <c r="A8" t="s">
        <v>252</v>
      </c>
      <c r="B8">
        <f>10^-6</f>
        <v>9.9999999999999995E-7</v>
      </c>
      <c r="D8" t="s">
        <v>252</v>
      </c>
      <c r="E8">
        <f>10^-6</f>
        <v>9.9999999999999995E-7</v>
      </c>
    </row>
    <row r="9" spans="1:8" x14ac:dyDescent="0.3">
      <c r="A9" t="s">
        <v>255</v>
      </c>
      <c r="B9">
        <v>2</v>
      </c>
      <c r="D9" t="s">
        <v>255</v>
      </c>
      <c r="E9">
        <v>2</v>
      </c>
    </row>
    <row r="10" spans="1:8" x14ac:dyDescent="0.3">
      <c r="A10" t="s">
        <v>253</v>
      </c>
      <c r="B10">
        <f>((B7*B5)/B4)*B3*B6*B8</f>
        <v>28955.368421052633</v>
      </c>
      <c r="D10" t="s">
        <v>253</v>
      </c>
      <c r="E10">
        <f>((E7*E5)/E4)*E3*E6*E8</f>
        <v>67100.526315789466</v>
      </c>
    </row>
    <row r="11" spans="1:8" x14ac:dyDescent="0.3">
      <c r="B11">
        <f>B10/12</f>
        <v>2412.9473684210529</v>
      </c>
      <c r="E11">
        <f>E10/12</f>
        <v>5591.7105263157891</v>
      </c>
    </row>
    <row r="12" spans="1:8" x14ac:dyDescent="0.3">
      <c r="A12" t="s">
        <v>256</v>
      </c>
      <c r="B12">
        <f>B7/B4</f>
        <v>26315789.47368421</v>
      </c>
      <c r="D12" t="s">
        <v>256</v>
      </c>
      <c r="E12">
        <f>E7/E4</f>
        <v>26315789.47368421</v>
      </c>
    </row>
    <row r="13" spans="1:8" x14ac:dyDescent="0.3">
      <c r="A13" t="s">
        <v>257</v>
      </c>
      <c r="B13">
        <f>B3*B6</f>
        <v>91.691999999999993</v>
      </c>
      <c r="D13" t="s">
        <v>304</v>
      </c>
      <c r="E13">
        <f>E3*E6</f>
        <v>212.48499999999999</v>
      </c>
    </row>
    <row r="14" spans="1:8" x14ac:dyDescent="0.3">
      <c r="A14" t="s">
        <v>258</v>
      </c>
      <c r="B14">
        <f>B9*B13*B12*B8</f>
        <v>4825.894736842105</v>
      </c>
      <c r="D14" t="s">
        <v>302</v>
      </c>
      <c r="E14">
        <f>E9*E13*E12*E8</f>
        <v>11183.421052631578</v>
      </c>
    </row>
    <row r="15" spans="1:8" x14ac:dyDescent="0.3">
      <c r="A15" t="s">
        <v>259</v>
      </c>
      <c r="B15">
        <f>B5*B14</f>
        <v>57910.73684210526</v>
      </c>
      <c r="D15" t="s">
        <v>303</v>
      </c>
      <c r="E15">
        <f>E5*E14</f>
        <v>134201.05263157893</v>
      </c>
    </row>
    <row r="17" spans="1:5" x14ac:dyDescent="0.3">
      <c r="A17" t="s">
        <v>243</v>
      </c>
      <c r="B17">
        <v>20</v>
      </c>
      <c r="D17" t="s">
        <v>243</v>
      </c>
      <c r="E17">
        <v>20</v>
      </c>
    </row>
  </sheetData>
  <hyperlinks>
    <hyperlink ref="H1" r:id="rId1" display="https://doi.org/10.1016/j.egyr.2021.09.161" xr:uid="{C220A208-0406-44D8-9BDF-25F00C3ED706}"/>
    <hyperlink ref="H3" r:id="rId2" display="https://doi.org/10.1016/j.est.2024.112215" xr:uid="{05473132-ACDA-4927-B084-30B9E91D632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DBDD3-A9C9-4CDF-BFDA-BDFF9A68AF24}">
  <sheetPr>
    <tabColor theme="5" tint="0.39997558519241921"/>
  </sheetPr>
  <dimension ref="A1:P71"/>
  <sheetViews>
    <sheetView zoomScale="117" zoomScaleNormal="117" workbookViewId="0">
      <selection activeCell="P70" sqref="P70:P72"/>
    </sheetView>
  </sheetViews>
  <sheetFormatPr defaultRowHeight="14.4" x14ac:dyDescent="0.3"/>
  <cols>
    <col min="1" max="1" width="21.5546875" customWidth="1"/>
  </cols>
  <sheetData>
    <row r="1" spans="1:12" x14ac:dyDescent="0.3">
      <c r="A1" s="30" t="s">
        <v>229</v>
      </c>
      <c r="B1" s="30" t="s">
        <v>97</v>
      </c>
      <c r="C1" s="30" t="s">
        <v>99</v>
      </c>
      <c r="D1" s="30" t="s">
        <v>48</v>
      </c>
      <c r="E1" s="30" t="s">
        <v>45</v>
      </c>
      <c r="F1" s="30" t="s">
        <v>15</v>
      </c>
      <c r="G1" s="30" t="s">
        <v>7</v>
      </c>
      <c r="H1" s="30" t="s">
        <v>8</v>
      </c>
      <c r="I1" s="30" t="s">
        <v>143</v>
      </c>
      <c r="L1" t="s">
        <v>319</v>
      </c>
    </row>
    <row r="2" spans="1:12" x14ac:dyDescent="0.3">
      <c r="A2" t="s">
        <v>200</v>
      </c>
      <c r="B2">
        <v>0.39</v>
      </c>
      <c r="C2">
        <v>0.12</v>
      </c>
      <c r="D2">
        <v>0.39</v>
      </c>
      <c r="E2">
        <v>0.33</v>
      </c>
      <c r="F2">
        <v>0.06</v>
      </c>
      <c r="G2">
        <v>0.19</v>
      </c>
      <c r="H2">
        <v>0.36</v>
      </c>
      <c r="L2" t="s">
        <v>215</v>
      </c>
    </row>
    <row r="3" spans="1:12" x14ac:dyDescent="0.3">
      <c r="A3" t="s">
        <v>216</v>
      </c>
      <c r="B3">
        <v>0.36</v>
      </c>
      <c r="C3">
        <v>0.14000000000000001</v>
      </c>
      <c r="D3">
        <v>0.47</v>
      </c>
      <c r="E3">
        <v>0.31</v>
      </c>
      <c r="F3">
        <v>0.06</v>
      </c>
      <c r="G3">
        <v>0.18</v>
      </c>
      <c r="H3">
        <v>0.3</v>
      </c>
    </row>
    <row r="4" spans="1:12" x14ac:dyDescent="0.3">
      <c r="A4" t="s">
        <v>217</v>
      </c>
      <c r="B4">
        <v>0.18</v>
      </c>
      <c r="C4">
        <v>0.11</v>
      </c>
      <c r="D4">
        <v>0.59</v>
      </c>
      <c r="E4">
        <v>0.28999999999999998</v>
      </c>
      <c r="F4">
        <v>0.05</v>
      </c>
      <c r="G4">
        <v>0.18</v>
      </c>
      <c r="H4">
        <v>0.34</v>
      </c>
      <c r="L4" t="s">
        <v>194</v>
      </c>
    </row>
    <row r="5" spans="1:12" x14ac:dyDescent="0.3">
      <c r="A5" t="s">
        <v>199</v>
      </c>
      <c r="B5">
        <v>0.21</v>
      </c>
      <c r="C5">
        <v>0.11</v>
      </c>
      <c r="D5">
        <v>0.64</v>
      </c>
      <c r="E5">
        <v>0.17</v>
      </c>
      <c r="F5">
        <v>0.05</v>
      </c>
      <c r="G5">
        <v>0.16</v>
      </c>
      <c r="H5">
        <v>0.32</v>
      </c>
      <c r="L5" t="s">
        <v>191</v>
      </c>
    </row>
    <row r="6" spans="1:12" x14ac:dyDescent="0.3">
      <c r="A6" t="s">
        <v>198</v>
      </c>
      <c r="B6">
        <v>0.09</v>
      </c>
      <c r="C6">
        <v>0.1</v>
      </c>
      <c r="D6">
        <v>0.75</v>
      </c>
      <c r="E6">
        <v>7.0000000000000007E-2</v>
      </c>
      <c r="F6">
        <v>0.05</v>
      </c>
      <c r="G6">
        <v>0.2</v>
      </c>
      <c r="H6">
        <v>0.28999999999999998</v>
      </c>
      <c r="L6" t="s">
        <v>294</v>
      </c>
    </row>
    <row r="7" spans="1:12" x14ac:dyDescent="0.3">
      <c r="A7" t="s">
        <v>218</v>
      </c>
      <c r="B7">
        <v>0.05</v>
      </c>
      <c r="C7">
        <v>0.08</v>
      </c>
      <c r="D7">
        <v>0.84</v>
      </c>
      <c r="E7">
        <v>0.03</v>
      </c>
      <c r="F7">
        <v>0.05</v>
      </c>
      <c r="G7">
        <v>0.2</v>
      </c>
      <c r="H7">
        <v>0.27</v>
      </c>
    </row>
    <row r="8" spans="1:12" x14ac:dyDescent="0.3">
      <c r="A8" t="s">
        <v>219</v>
      </c>
      <c r="B8">
        <v>0.04</v>
      </c>
      <c r="C8">
        <v>0.1</v>
      </c>
      <c r="D8">
        <v>0.7</v>
      </c>
      <c r="E8">
        <v>0.05</v>
      </c>
      <c r="F8">
        <v>0.05</v>
      </c>
      <c r="G8">
        <v>0.2</v>
      </c>
      <c r="H8">
        <v>0.27</v>
      </c>
      <c r="L8" t="s">
        <v>265</v>
      </c>
    </row>
    <row r="9" spans="1:12" x14ac:dyDescent="0.3">
      <c r="A9" t="s">
        <v>197</v>
      </c>
      <c r="C9">
        <v>0.09</v>
      </c>
      <c r="F9">
        <v>0.06</v>
      </c>
      <c r="G9">
        <v>0.26</v>
      </c>
      <c r="H9">
        <v>0.43</v>
      </c>
      <c r="I9">
        <v>0.39</v>
      </c>
      <c r="L9" t="s">
        <v>279</v>
      </c>
    </row>
    <row r="10" spans="1:12" x14ac:dyDescent="0.3">
      <c r="A10" t="s">
        <v>220</v>
      </c>
      <c r="C10">
        <v>0.08</v>
      </c>
      <c r="E10">
        <v>0.35</v>
      </c>
      <c r="F10">
        <v>0.05</v>
      </c>
      <c r="G10">
        <v>0.26</v>
      </c>
      <c r="H10">
        <v>0.43</v>
      </c>
      <c r="I10">
        <v>0.36</v>
      </c>
      <c r="L10" t="s">
        <v>282</v>
      </c>
    </row>
    <row r="11" spans="1:12" x14ac:dyDescent="0.3">
      <c r="A11" t="s">
        <v>221</v>
      </c>
      <c r="B11">
        <v>0.14000000000000001</v>
      </c>
      <c r="C11">
        <v>0.1</v>
      </c>
      <c r="D11">
        <v>0.76</v>
      </c>
      <c r="F11">
        <v>0.06</v>
      </c>
      <c r="G11">
        <v>0.12</v>
      </c>
      <c r="H11">
        <v>0.31</v>
      </c>
      <c r="L11" t="s">
        <v>295</v>
      </c>
    </row>
    <row r="12" spans="1:12" x14ac:dyDescent="0.3">
      <c r="A12" t="s">
        <v>201</v>
      </c>
      <c r="B12">
        <v>0.05</v>
      </c>
      <c r="C12">
        <v>0.09</v>
      </c>
      <c r="D12">
        <v>0.76</v>
      </c>
      <c r="F12">
        <v>0.06</v>
      </c>
      <c r="G12">
        <v>0.12</v>
      </c>
      <c r="H12">
        <v>0.28000000000000003</v>
      </c>
    </row>
    <row r="13" spans="1:12" x14ac:dyDescent="0.3">
      <c r="A13" t="s">
        <v>196</v>
      </c>
      <c r="C13">
        <v>0.1</v>
      </c>
      <c r="E13">
        <v>1.58</v>
      </c>
      <c r="F13">
        <v>0.06</v>
      </c>
      <c r="H13">
        <v>0.45</v>
      </c>
    </row>
    <row r="14" spans="1:12" x14ac:dyDescent="0.3">
      <c r="A14" t="s">
        <v>222</v>
      </c>
      <c r="B14">
        <v>0.96</v>
      </c>
      <c r="C14">
        <v>0.11</v>
      </c>
    </row>
    <row r="15" spans="1:12" x14ac:dyDescent="0.3">
      <c r="A15" t="s">
        <v>223</v>
      </c>
      <c r="C15">
        <v>0.14000000000000001</v>
      </c>
    </row>
    <row r="16" spans="1:12" x14ac:dyDescent="0.3">
      <c r="A16" t="s">
        <v>224</v>
      </c>
      <c r="B16">
        <v>0.42</v>
      </c>
      <c r="D16">
        <v>4.7</v>
      </c>
      <c r="E16">
        <v>0.09</v>
      </c>
    </row>
    <row r="17" spans="1:12" x14ac:dyDescent="0.3">
      <c r="A17" t="s">
        <v>225</v>
      </c>
      <c r="C17">
        <v>0.41</v>
      </c>
      <c r="F17">
        <v>0.06</v>
      </c>
    </row>
    <row r="18" spans="1:12" x14ac:dyDescent="0.3">
      <c r="A18" t="s">
        <v>226</v>
      </c>
      <c r="C18">
        <v>0.14000000000000001</v>
      </c>
      <c r="F18">
        <v>0.06</v>
      </c>
    </row>
    <row r="19" spans="1:12" x14ac:dyDescent="0.3">
      <c r="A19" t="s">
        <v>227</v>
      </c>
      <c r="C19">
        <v>0.15</v>
      </c>
    </row>
    <row r="20" spans="1:12" x14ac:dyDescent="0.3">
      <c r="A20" t="s">
        <v>228</v>
      </c>
      <c r="D20">
        <v>2.9</v>
      </c>
    </row>
    <row r="22" spans="1:12" x14ac:dyDescent="0.3">
      <c r="A22" t="s">
        <v>230</v>
      </c>
      <c r="B22">
        <v>4</v>
      </c>
    </row>
    <row r="23" spans="1:12" x14ac:dyDescent="0.3">
      <c r="A23" t="s">
        <v>231</v>
      </c>
      <c r="B23">
        <v>1000</v>
      </c>
    </row>
    <row r="25" spans="1:12" x14ac:dyDescent="0.3">
      <c r="A25" s="30" t="s">
        <v>232</v>
      </c>
      <c r="B25" s="30" t="s">
        <v>97</v>
      </c>
      <c r="C25" s="30" t="s">
        <v>99</v>
      </c>
      <c r="D25" s="30" t="s">
        <v>48</v>
      </c>
      <c r="E25" s="30" t="s">
        <v>45</v>
      </c>
      <c r="F25" s="30" t="s">
        <v>15</v>
      </c>
      <c r="G25" s="30" t="s">
        <v>7</v>
      </c>
      <c r="H25" s="30" t="s">
        <v>8</v>
      </c>
      <c r="I25" s="30" t="s">
        <v>143</v>
      </c>
      <c r="K25" s="1" t="s">
        <v>2</v>
      </c>
      <c r="L25" s="47" t="s">
        <v>188</v>
      </c>
    </row>
    <row r="26" spans="1:12" x14ac:dyDescent="0.3">
      <c r="A26" t="s">
        <v>200</v>
      </c>
      <c r="B26">
        <f>$B$22*$B$23*B2</f>
        <v>1560</v>
      </c>
      <c r="C26">
        <f t="shared" ref="C26:I26" si="0">$B$22*$B$23*C2</f>
        <v>480</v>
      </c>
      <c r="D26">
        <f t="shared" si="0"/>
        <v>1560</v>
      </c>
      <c r="E26">
        <f t="shared" si="0"/>
        <v>1320</v>
      </c>
      <c r="F26">
        <f t="shared" si="0"/>
        <v>240</v>
      </c>
      <c r="G26">
        <f t="shared" si="0"/>
        <v>760</v>
      </c>
      <c r="H26">
        <f t="shared" si="0"/>
        <v>1440</v>
      </c>
      <c r="I26">
        <f t="shared" si="0"/>
        <v>0</v>
      </c>
      <c r="K26" t="s">
        <v>200</v>
      </c>
      <c r="L26">
        <v>0</v>
      </c>
    </row>
    <row r="27" spans="1:12" x14ac:dyDescent="0.3">
      <c r="A27" t="s">
        <v>216</v>
      </c>
      <c r="B27">
        <f t="shared" ref="B27:I44" si="1">$B$22*$B$23*B3</f>
        <v>1440</v>
      </c>
      <c r="C27">
        <f t="shared" si="1"/>
        <v>560</v>
      </c>
      <c r="D27">
        <f t="shared" si="1"/>
        <v>1880</v>
      </c>
      <c r="E27">
        <f t="shared" si="1"/>
        <v>1240</v>
      </c>
      <c r="F27">
        <f t="shared" si="1"/>
        <v>240</v>
      </c>
      <c r="G27">
        <f t="shared" si="1"/>
        <v>720</v>
      </c>
      <c r="H27">
        <f t="shared" si="1"/>
        <v>1200</v>
      </c>
      <c r="I27">
        <f t="shared" si="1"/>
        <v>0</v>
      </c>
      <c r="K27" t="s">
        <v>216</v>
      </c>
      <c r="L27">
        <v>0</v>
      </c>
    </row>
    <row r="28" spans="1:12" x14ac:dyDescent="0.3">
      <c r="A28" t="s">
        <v>217</v>
      </c>
      <c r="B28">
        <f t="shared" si="1"/>
        <v>720</v>
      </c>
      <c r="C28">
        <f t="shared" si="1"/>
        <v>440</v>
      </c>
      <c r="D28">
        <f t="shared" si="1"/>
        <v>2360</v>
      </c>
      <c r="E28">
        <f t="shared" si="1"/>
        <v>1160</v>
      </c>
      <c r="F28">
        <f t="shared" si="1"/>
        <v>200</v>
      </c>
      <c r="G28">
        <f t="shared" si="1"/>
        <v>720</v>
      </c>
      <c r="H28">
        <f t="shared" si="1"/>
        <v>1360</v>
      </c>
      <c r="I28">
        <f t="shared" si="1"/>
        <v>0</v>
      </c>
      <c r="K28" t="s">
        <v>217</v>
      </c>
      <c r="L28">
        <v>0.06</v>
      </c>
    </row>
    <row r="29" spans="1:12" x14ac:dyDescent="0.3">
      <c r="A29" t="s">
        <v>199</v>
      </c>
      <c r="B29">
        <f t="shared" si="1"/>
        <v>840</v>
      </c>
      <c r="C29">
        <f t="shared" si="1"/>
        <v>440</v>
      </c>
      <c r="D29">
        <f t="shared" si="1"/>
        <v>2560</v>
      </c>
      <c r="E29">
        <f t="shared" si="1"/>
        <v>680</v>
      </c>
      <c r="F29">
        <f t="shared" si="1"/>
        <v>200</v>
      </c>
      <c r="G29">
        <f t="shared" si="1"/>
        <v>640</v>
      </c>
      <c r="H29">
        <f t="shared" si="1"/>
        <v>1280</v>
      </c>
      <c r="I29">
        <f t="shared" si="1"/>
        <v>0</v>
      </c>
      <c r="K29" t="s">
        <v>199</v>
      </c>
      <c r="L29">
        <v>0.08</v>
      </c>
    </row>
    <row r="30" spans="1:12" x14ac:dyDescent="0.3">
      <c r="A30" t="s">
        <v>198</v>
      </c>
      <c r="B30">
        <f t="shared" si="1"/>
        <v>360</v>
      </c>
      <c r="C30">
        <f t="shared" si="1"/>
        <v>400</v>
      </c>
      <c r="D30">
        <f t="shared" si="1"/>
        <v>3000</v>
      </c>
      <c r="E30">
        <f t="shared" si="1"/>
        <v>280</v>
      </c>
      <c r="F30">
        <f t="shared" si="1"/>
        <v>200</v>
      </c>
      <c r="G30">
        <f t="shared" si="1"/>
        <v>800</v>
      </c>
      <c r="H30">
        <f t="shared" si="1"/>
        <v>1160</v>
      </c>
      <c r="I30">
        <f t="shared" si="1"/>
        <v>0</v>
      </c>
      <c r="K30" t="s">
        <v>198</v>
      </c>
      <c r="L30">
        <v>0.02</v>
      </c>
    </row>
    <row r="31" spans="1:12" x14ac:dyDescent="0.3">
      <c r="A31" t="s">
        <v>218</v>
      </c>
      <c r="B31">
        <f t="shared" si="1"/>
        <v>200</v>
      </c>
      <c r="C31">
        <f t="shared" si="1"/>
        <v>320</v>
      </c>
      <c r="D31">
        <f t="shared" si="1"/>
        <v>3360</v>
      </c>
      <c r="E31">
        <f t="shared" si="1"/>
        <v>120</v>
      </c>
      <c r="F31">
        <f t="shared" si="1"/>
        <v>200</v>
      </c>
      <c r="G31">
        <f t="shared" si="1"/>
        <v>800</v>
      </c>
      <c r="H31">
        <f t="shared" si="1"/>
        <v>1080</v>
      </c>
      <c r="I31">
        <f t="shared" si="1"/>
        <v>0</v>
      </c>
      <c r="K31" t="s">
        <v>218</v>
      </c>
      <c r="L31">
        <v>0</v>
      </c>
    </row>
    <row r="32" spans="1:12" x14ac:dyDescent="0.3">
      <c r="A32" t="s">
        <v>219</v>
      </c>
      <c r="B32">
        <f t="shared" si="1"/>
        <v>160</v>
      </c>
      <c r="C32">
        <f t="shared" si="1"/>
        <v>400</v>
      </c>
      <c r="D32">
        <f t="shared" si="1"/>
        <v>2800</v>
      </c>
      <c r="E32">
        <f t="shared" si="1"/>
        <v>200</v>
      </c>
      <c r="F32">
        <f t="shared" si="1"/>
        <v>200</v>
      </c>
      <c r="G32">
        <f t="shared" si="1"/>
        <v>800</v>
      </c>
      <c r="H32">
        <f t="shared" si="1"/>
        <v>1080</v>
      </c>
      <c r="I32">
        <f t="shared" si="1"/>
        <v>0</v>
      </c>
      <c r="K32" t="s">
        <v>219</v>
      </c>
      <c r="L32">
        <v>0</v>
      </c>
    </row>
    <row r="33" spans="1:12" x14ac:dyDescent="0.3">
      <c r="A33" t="s">
        <v>197</v>
      </c>
      <c r="B33">
        <f t="shared" si="1"/>
        <v>0</v>
      </c>
      <c r="C33">
        <f t="shared" si="1"/>
        <v>360</v>
      </c>
      <c r="D33">
        <f t="shared" si="1"/>
        <v>0</v>
      </c>
      <c r="E33">
        <f t="shared" si="1"/>
        <v>0</v>
      </c>
      <c r="F33">
        <f t="shared" si="1"/>
        <v>240</v>
      </c>
      <c r="G33">
        <f t="shared" si="1"/>
        <v>1040</v>
      </c>
      <c r="H33">
        <f t="shared" si="1"/>
        <v>1720</v>
      </c>
      <c r="I33">
        <f t="shared" si="1"/>
        <v>1560</v>
      </c>
      <c r="K33" t="s">
        <v>197</v>
      </c>
      <c r="L33">
        <v>0.82</v>
      </c>
    </row>
    <row r="34" spans="1:12" x14ac:dyDescent="0.3">
      <c r="A34" t="s">
        <v>220</v>
      </c>
      <c r="B34">
        <f t="shared" si="1"/>
        <v>0</v>
      </c>
      <c r="C34">
        <f t="shared" si="1"/>
        <v>320</v>
      </c>
      <c r="D34">
        <f t="shared" si="1"/>
        <v>0</v>
      </c>
      <c r="E34">
        <f t="shared" si="1"/>
        <v>1400</v>
      </c>
      <c r="F34">
        <f t="shared" si="1"/>
        <v>200</v>
      </c>
      <c r="G34">
        <f t="shared" si="1"/>
        <v>1040</v>
      </c>
      <c r="H34">
        <f t="shared" si="1"/>
        <v>1720</v>
      </c>
      <c r="I34">
        <f t="shared" si="1"/>
        <v>1440</v>
      </c>
      <c r="K34" t="s">
        <v>220</v>
      </c>
      <c r="L34">
        <v>0</v>
      </c>
    </row>
    <row r="35" spans="1:12" x14ac:dyDescent="0.3">
      <c r="A35" t="s">
        <v>221</v>
      </c>
      <c r="B35">
        <f t="shared" si="1"/>
        <v>560</v>
      </c>
      <c r="C35">
        <f t="shared" si="1"/>
        <v>400</v>
      </c>
      <c r="D35">
        <f t="shared" si="1"/>
        <v>3040</v>
      </c>
      <c r="E35">
        <f t="shared" si="1"/>
        <v>0</v>
      </c>
      <c r="F35">
        <f t="shared" si="1"/>
        <v>240</v>
      </c>
      <c r="G35">
        <f t="shared" si="1"/>
        <v>480</v>
      </c>
      <c r="H35">
        <f t="shared" si="1"/>
        <v>1240</v>
      </c>
      <c r="I35">
        <f t="shared" si="1"/>
        <v>0</v>
      </c>
      <c r="K35" t="s">
        <v>221</v>
      </c>
      <c r="L35">
        <v>0.01</v>
      </c>
    </row>
    <row r="36" spans="1:12" x14ac:dyDescent="0.3">
      <c r="A36" t="s">
        <v>201</v>
      </c>
      <c r="B36">
        <f t="shared" si="1"/>
        <v>200</v>
      </c>
      <c r="C36">
        <f t="shared" si="1"/>
        <v>360</v>
      </c>
      <c r="D36">
        <f t="shared" si="1"/>
        <v>3040</v>
      </c>
      <c r="E36">
        <f t="shared" si="1"/>
        <v>0</v>
      </c>
      <c r="F36">
        <f t="shared" si="1"/>
        <v>240</v>
      </c>
      <c r="G36">
        <f t="shared" si="1"/>
        <v>480</v>
      </c>
      <c r="H36">
        <f t="shared" si="1"/>
        <v>1120</v>
      </c>
      <c r="I36">
        <f t="shared" si="1"/>
        <v>0</v>
      </c>
      <c r="K36" t="s">
        <v>201</v>
      </c>
      <c r="L36">
        <v>0</v>
      </c>
    </row>
    <row r="37" spans="1:12" x14ac:dyDescent="0.3">
      <c r="A37" t="s">
        <v>196</v>
      </c>
      <c r="B37">
        <f t="shared" si="1"/>
        <v>0</v>
      </c>
      <c r="C37">
        <f t="shared" si="1"/>
        <v>400</v>
      </c>
      <c r="D37">
        <f t="shared" si="1"/>
        <v>0</v>
      </c>
      <c r="E37">
        <f t="shared" si="1"/>
        <v>6320</v>
      </c>
      <c r="F37">
        <f t="shared" si="1"/>
        <v>240</v>
      </c>
      <c r="G37">
        <f t="shared" si="1"/>
        <v>0</v>
      </c>
      <c r="H37">
        <f t="shared" si="1"/>
        <v>1800</v>
      </c>
      <c r="I37">
        <f t="shared" si="1"/>
        <v>0</v>
      </c>
      <c r="K37" t="s">
        <v>196</v>
      </c>
      <c r="L37">
        <v>0.01</v>
      </c>
    </row>
    <row r="38" spans="1:12" x14ac:dyDescent="0.3">
      <c r="A38" t="s">
        <v>222</v>
      </c>
      <c r="B38">
        <f t="shared" si="1"/>
        <v>3840</v>
      </c>
      <c r="C38">
        <f t="shared" si="1"/>
        <v>440</v>
      </c>
      <c r="D38">
        <f t="shared" si="1"/>
        <v>0</v>
      </c>
      <c r="E38">
        <f t="shared" si="1"/>
        <v>0</v>
      </c>
      <c r="F38">
        <f t="shared" si="1"/>
        <v>0</v>
      </c>
      <c r="G38">
        <f t="shared" si="1"/>
        <v>0</v>
      </c>
      <c r="H38">
        <f t="shared" si="1"/>
        <v>0</v>
      </c>
      <c r="I38">
        <f t="shared" si="1"/>
        <v>0</v>
      </c>
      <c r="K38" t="s">
        <v>222</v>
      </c>
      <c r="L38">
        <v>0</v>
      </c>
    </row>
    <row r="39" spans="1:12" x14ac:dyDescent="0.3">
      <c r="A39" t="s">
        <v>223</v>
      </c>
      <c r="B39">
        <f t="shared" si="1"/>
        <v>0</v>
      </c>
      <c r="C39">
        <f t="shared" si="1"/>
        <v>560</v>
      </c>
      <c r="D39">
        <f t="shared" si="1"/>
        <v>0</v>
      </c>
      <c r="E39">
        <f t="shared" si="1"/>
        <v>0</v>
      </c>
      <c r="F39">
        <f t="shared" si="1"/>
        <v>0</v>
      </c>
      <c r="G39">
        <f t="shared" si="1"/>
        <v>0</v>
      </c>
      <c r="H39">
        <f t="shared" si="1"/>
        <v>0</v>
      </c>
      <c r="I39">
        <f t="shared" si="1"/>
        <v>0</v>
      </c>
      <c r="K39" t="s">
        <v>223</v>
      </c>
      <c r="L39">
        <v>0</v>
      </c>
    </row>
    <row r="40" spans="1:12" x14ac:dyDescent="0.3">
      <c r="A40" t="s">
        <v>224</v>
      </c>
      <c r="B40">
        <f t="shared" si="1"/>
        <v>1680</v>
      </c>
      <c r="C40">
        <f t="shared" si="1"/>
        <v>0</v>
      </c>
      <c r="D40">
        <f>$B$22*$B$23*D16</f>
        <v>18800</v>
      </c>
      <c r="E40">
        <f t="shared" si="1"/>
        <v>360</v>
      </c>
      <c r="F40">
        <f t="shared" si="1"/>
        <v>0</v>
      </c>
      <c r="G40">
        <f t="shared" si="1"/>
        <v>0</v>
      </c>
      <c r="H40">
        <f t="shared" si="1"/>
        <v>0</v>
      </c>
      <c r="I40">
        <f t="shared" si="1"/>
        <v>0</v>
      </c>
      <c r="K40" t="s">
        <v>224</v>
      </c>
      <c r="L40">
        <v>0</v>
      </c>
    </row>
    <row r="41" spans="1:12" x14ac:dyDescent="0.3">
      <c r="A41" t="s">
        <v>225</v>
      </c>
      <c r="B41">
        <f t="shared" si="1"/>
        <v>0</v>
      </c>
      <c r="C41">
        <f t="shared" si="1"/>
        <v>1640</v>
      </c>
      <c r="D41">
        <f>$B$22*$B$23*D17</f>
        <v>0</v>
      </c>
      <c r="E41">
        <f t="shared" si="1"/>
        <v>0</v>
      </c>
      <c r="F41">
        <f t="shared" si="1"/>
        <v>240</v>
      </c>
      <c r="G41">
        <f t="shared" si="1"/>
        <v>0</v>
      </c>
      <c r="H41">
        <f t="shared" si="1"/>
        <v>0</v>
      </c>
      <c r="I41">
        <f t="shared" si="1"/>
        <v>0</v>
      </c>
      <c r="K41" t="s">
        <v>225</v>
      </c>
      <c r="L41">
        <v>0</v>
      </c>
    </row>
    <row r="42" spans="1:12" x14ac:dyDescent="0.3">
      <c r="A42" t="s">
        <v>226</v>
      </c>
      <c r="B42">
        <f t="shared" si="1"/>
        <v>0</v>
      </c>
      <c r="C42">
        <f t="shared" si="1"/>
        <v>560</v>
      </c>
      <c r="D42">
        <f t="shared" si="1"/>
        <v>0</v>
      </c>
      <c r="E42">
        <f t="shared" si="1"/>
        <v>0</v>
      </c>
      <c r="F42">
        <f t="shared" si="1"/>
        <v>240</v>
      </c>
      <c r="G42">
        <f t="shared" si="1"/>
        <v>0</v>
      </c>
      <c r="H42">
        <f t="shared" si="1"/>
        <v>0</v>
      </c>
      <c r="I42">
        <f t="shared" si="1"/>
        <v>0</v>
      </c>
      <c r="K42" t="s">
        <v>226</v>
      </c>
      <c r="L42">
        <v>0</v>
      </c>
    </row>
    <row r="43" spans="1:12" x14ac:dyDescent="0.3">
      <c r="A43" t="s">
        <v>227</v>
      </c>
      <c r="B43">
        <f t="shared" si="1"/>
        <v>0</v>
      </c>
      <c r="C43">
        <f t="shared" si="1"/>
        <v>600</v>
      </c>
      <c r="D43">
        <f t="shared" si="1"/>
        <v>0</v>
      </c>
      <c r="E43">
        <f t="shared" si="1"/>
        <v>0</v>
      </c>
      <c r="F43">
        <f t="shared" si="1"/>
        <v>0</v>
      </c>
      <c r="G43">
        <f t="shared" si="1"/>
        <v>0</v>
      </c>
      <c r="H43">
        <f t="shared" si="1"/>
        <v>0</v>
      </c>
      <c r="I43">
        <f t="shared" si="1"/>
        <v>0</v>
      </c>
      <c r="K43" t="s">
        <v>227</v>
      </c>
      <c r="L43">
        <v>0</v>
      </c>
    </row>
    <row r="44" spans="1:12" x14ac:dyDescent="0.3">
      <c r="A44" t="s">
        <v>228</v>
      </c>
      <c r="B44">
        <f t="shared" si="1"/>
        <v>0</v>
      </c>
      <c r="C44">
        <f t="shared" si="1"/>
        <v>0</v>
      </c>
      <c r="D44">
        <f t="shared" si="1"/>
        <v>11600</v>
      </c>
      <c r="E44">
        <f t="shared" si="1"/>
        <v>0</v>
      </c>
      <c r="F44">
        <f t="shared" si="1"/>
        <v>0</v>
      </c>
      <c r="G44">
        <f t="shared" si="1"/>
        <v>0</v>
      </c>
      <c r="H44">
        <f t="shared" si="1"/>
        <v>0</v>
      </c>
      <c r="I44">
        <f t="shared" si="1"/>
        <v>0</v>
      </c>
      <c r="K44" t="s">
        <v>228</v>
      </c>
      <c r="L44">
        <v>0</v>
      </c>
    </row>
    <row r="47" spans="1:12" x14ac:dyDescent="0.3">
      <c r="A47" t="s">
        <v>280</v>
      </c>
    </row>
    <row r="48" spans="1:12" x14ac:dyDescent="0.3">
      <c r="A48" s="30" t="s">
        <v>232</v>
      </c>
      <c r="B48" s="30" t="s">
        <v>97</v>
      </c>
      <c r="C48" s="30" t="s">
        <v>99</v>
      </c>
      <c r="D48" s="30" t="s">
        <v>48</v>
      </c>
      <c r="E48" s="30" t="s">
        <v>45</v>
      </c>
      <c r="F48" s="30" t="s">
        <v>15</v>
      </c>
      <c r="G48" s="30" t="s">
        <v>7</v>
      </c>
      <c r="H48" s="30" t="s">
        <v>8</v>
      </c>
      <c r="I48" s="30" t="s">
        <v>143</v>
      </c>
    </row>
    <row r="49" spans="1:9" x14ac:dyDescent="0.3">
      <c r="A49" t="s">
        <v>200</v>
      </c>
      <c r="B49">
        <f>B26*$L26</f>
        <v>0</v>
      </c>
      <c r="C49">
        <f t="shared" ref="C49:I49" si="2">C26*$L26</f>
        <v>0</v>
      </c>
      <c r="D49">
        <f t="shared" si="2"/>
        <v>0</v>
      </c>
      <c r="E49">
        <f t="shared" si="2"/>
        <v>0</v>
      </c>
      <c r="F49">
        <f t="shared" si="2"/>
        <v>0</v>
      </c>
      <c r="G49">
        <f t="shared" si="2"/>
        <v>0</v>
      </c>
      <c r="H49">
        <f t="shared" si="2"/>
        <v>0</v>
      </c>
      <c r="I49">
        <f t="shared" si="2"/>
        <v>0</v>
      </c>
    </row>
    <row r="50" spans="1:9" x14ac:dyDescent="0.3">
      <c r="A50" t="s">
        <v>216</v>
      </c>
      <c r="B50">
        <f t="shared" ref="B50:I50" si="3">B27*$L27</f>
        <v>0</v>
      </c>
      <c r="C50">
        <f t="shared" si="3"/>
        <v>0</v>
      </c>
      <c r="D50">
        <f t="shared" si="3"/>
        <v>0</v>
      </c>
      <c r="E50">
        <f t="shared" si="3"/>
        <v>0</v>
      </c>
      <c r="F50">
        <f t="shared" si="3"/>
        <v>0</v>
      </c>
      <c r="G50">
        <f t="shared" si="3"/>
        <v>0</v>
      </c>
      <c r="H50">
        <f t="shared" si="3"/>
        <v>0</v>
      </c>
      <c r="I50">
        <f t="shared" si="3"/>
        <v>0</v>
      </c>
    </row>
    <row r="51" spans="1:9" x14ac:dyDescent="0.3">
      <c r="A51" t="s">
        <v>217</v>
      </c>
      <c r="B51">
        <f t="shared" ref="B51:I51" si="4">B28*$L28</f>
        <v>43.199999999999996</v>
      </c>
      <c r="C51">
        <f t="shared" si="4"/>
        <v>26.4</v>
      </c>
      <c r="D51">
        <f t="shared" si="4"/>
        <v>141.6</v>
      </c>
      <c r="E51">
        <f t="shared" si="4"/>
        <v>69.599999999999994</v>
      </c>
      <c r="F51">
        <f t="shared" si="4"/>
        <v>12</v>
      </c>
      <c r="G51">
        <f t="shared" si="4"/>
        <v>43.199999999999996</v>
      </c>
      <c r="H51">
        <f t="shared" si="4"/>
        <v>81.599999999999994</v>
      </c>
      <c r="I51">
        <f t="shared" si="4"/>
        <v>0</v>
      </c>
    </row>
    <row r="52" spans="1:9" x14ac:dyDescent="0.3">
      <c r="A52" t="s">
        <v>199</v>
      </c>
      <c r="B52">
        <f t="shared" ref="B52:I52" si="5">B29*$L29</f>
        <v>67.2</v>
      </c>
      <c r="C52">
        <f t="shared" si="5"/>
        <v>35.200000000000003</v>
      </c>
      <c r="D52">
        <f t="shared" si="5"/>
        <v>204.8</v>
      </c>
      <c r="E52">
        <f t="shared" si="5"/>
        <v>54.4</v>
      </c>
      <c r="F52">
        <f t="shared" si="5"/>
        <v>16</v>
      </c>
      <c r="G52">
        <f t="shared" si="5"/>
        <v>51.2</v>
      </c>
      <c r="H52">
        <f t="shared" si="5"/>
        <v>102.4</v>
      </c>
      <c r="I52">
        <f t="shared" si="5"/>
        <v>0</v>
      </c>
    </row>
    <row r="53" spans="1:9" x14ac:dyDescent="0.3">
      <c r="A53" t="s">
        <v>198</v>
      </c>
      <c r="B53">
        <f t="shared" ref="B53:I53" si="6">B30*$L30</f>
        <v>7.2</v>
      </c>
      <c r="C53">
        <f t="shared" si="6"/>
        <v>8</v>
      </c>
      <c r="D53">
        <f t="shared" si="6"/>
        <v>60</v>
      </c>
      <c r="E53">
        <f t="shared" si="6"/>
        <v>5.6000000000000005</v>
      </c>
      <c r="F53">
        <f t="shared" si="6"/>
        <v>4</v>
      </c>
      <c r="G53">
        <f t="shared" si="6"/>
        <v>16</v>
      </c>
      <c r="H53">
        <f t="shared" si="6"/>
        <v>23.2</v>
      </c>
      <c r="I53">
        <f t="shared" si="6"/>
        <v>0</v>
      </c>
    </row>
    <row r="54" spans="1:9" x14ac:dyDescent="0.3">
      <c r="A54" t="s">
        <v>218</v>
      </c>
      <c r="B54">
        <f t="shared" ref="B54:I54" si="7">B31*$L31</f>
        <v>0</v>
      </c>
      <c r="C54">
        <f t="shared" si="7"/>
        <v>0</v>
      </c>
      <c r="D54">
        <f t="shared" si="7"/>
        <v>0</v>
      </c>
      <c r="E54">
        <f t="shared" si="7"/>
        <v>0</v>
      </c>
      <c r="F54">
        <f t="shared" si="7"/>
        <v>0</v>
      </c>
      <c r="G54">
        <f t="shared" si="7"/>
        <v>0</v>
      </c>
      <c r="H54">
        <f t="shared" si="7"/>
        <v>0</v>
      </c>
      <c r="I54">
        <f t="shared" si="7"/>
        <v>0</v>
      </c>
    </row>
    <row r="55" spans="1:9" x14ac:dyDescent="0.3">
      <c r="A55" t="s">
        <v>219</v>
      </c>
      <c r="B55">
        <f t="shared" ref="B55:I55" si="8">B32*$L32</f>
        <v>0</v>
      </c>
      <c r="C55">
        <f t="shared" si="8"/>
        <v>0</v>
      </c>
      <c r="D55">
        <f t="shared" si="8"/>
        <v>0</v>
      </c>
      <c r="E55">
        <f t="shared" si="8"/>
        <v>0</v>
      </c>
      <c r="F55">
        <f t="shared" si="8"/>
        <v>0</v>
      </c>
      <c r="G55">
        <f t="shared" si="8"/>
        <v>0</v>
      </c>
      <c r="H55">
        <f t="shared" si="8"/>
        <v>0</v>
      </c>
      <c r="I55">
        <f t="shared" si="8"/>
        <v>0</v>
      </c>
    </row>
    <row r="56" spans="1:9" x14ac:dyDescent="0.3">
      <c r="A56" t="s">
        <v>197</v>
      </c>
      <c r="B56">
        <f t="shared" ref="B56:I56" si="9">B33*$L33</f>
        <v>0</v>
      </c>
      <c r="C56">
        <f t="shared" si="9"/>
        <v>295.2</v>
      </c>
      <c r="D56">
        <f t="shared" si="9"/>
        <v>0</v>
      </c>
      <c r="E56">
        <f t="shared" si="9"/>
        <v>0</v>
      </c>
      <c r="F56">
        <f>F33*$L33</f>
        <v>196.79999999999998</v>
      </c>
      <c r="G56">
        <f t="shared" si="9"/>
        <v>852.8</v>
      </c>
      <c r="H56">
        <f t="shared" si="9"/>
        <v>1410.3999999999999</v>
      </c>
      <c r="I56">
        <f t="shared" si="9"/>
        <v>1279.1999999999998</v>
      </c>
    </row>
    <row r="57" spans="1:9" x14ac:dyDescent="0.3">
      <c r="A57" t="s">
        <v>220</v>
      </c>
      <c r="B57">
        <f t="shared" ref="B57:I57" si="10">B34*$L34</f>
        <v>0</v>
      </c>
      <c r="C57">
        <f t="shared" si="10"/>
        <v>0</v>
      </c>
      <c r="D57">
        <f t="shared" si="10"/>
        <v>0</v>
      </c>
      <c r="E57">
        <f t="shared" si="10"/>
        <v>0</v>
      </c>
      <c r="F57">
        <f t="shared" si="10"/>
        <v>0</v>
      </c>
      <c r="G57">
        <f t="shared" si="10"/>
        <v>0</v>
      </c>
      <c r="H57">
        <f t="shared" si="10"/>
        <v>0</v>
      </c>
      <c r="I57">
        <f t="shared" si="10"/>
        <v>0</v>
      </c>
    </row>
    <row r="58" spans="1:9" x14ac:dyDescent="0.3">
      <c r="A58" t="s">
        <v>221</v>
      </c>
      <c r="B58">
        <f t="shared" ref="B58:I58" si="11">B35*$L35</f>
        <v>5.6000000000000005</v>
      </c>
      <c r="C58">
        <f t="shared" si="11"/>
        <v>4</v>
      </c>
      <c r="D58">
        <f t="shared" si="11"/>
        <v>30.400000000000002</v>
      </c>
      <c r="E58">
        <f t="shared" si="11"/>
        <v>0</v>
      </c>
      <c r="F58">
        <f t="shared" si="11"/>
        <v>2.4</v>
      </c>
      <c r="G58">
        <f t="shared" si="11"/>
        <v>4.8</v>
      </c>
      <c r="H58">
        <f t="shared" si="11"/>
        <v>12.4</v>
      </c>
      <c r="I58">
        <f t="shared" si="11"/>
        <v>0</v>
      </c>
    </row>
    <row r="59" spans="1:9" x14ac:dyDescent="0.3">
      <c r="A59" t="s">
        <v>201</v>
      </c>
      <c r="B59">
        <f t="shared" ref="B59:I59" si="12">B36*$L36</f>
        <v>0</v>
      </c>
      <c r="C59">
        <f t="shared" si="12"/>
        <v>0</v>
      </c>
      <c r="D59">
        <f t="shared" si="12"/>
        <v>0</v>
      </c>
      <c r="E59">
        <f t="shared" si="12"/>
        <v>0</v>
      </c>
      <c r="F59">
        <f t="shared" si="12"/>
        <v>0</v>
      </c>
      <c r="G59">
        <f t="shared" si="12"/>
        <v>0</v>
      </c>
      <c r="H59">
        <f t="shared" si="12"/>
        <v>0</v>
      </c>
      <c r="I59">
        <f t="shared" si="12"/>
        <v>0</v>
      </c>
    </row>
    <row r="60" spans="1:9" x14ac:dyDescent="0.3">
      <c r="A60" t="s">
        <v>196</v>
      </c>
      <c r="B60">
        <f t="shared" ref="B60:I60" si="13">B37*$L37</f>
        <v>0</v>
      </c>
      <c r="C60">
        <f t="shared" si="13"/>
        <v>4</v>
      </c>
      <c r="D60">
        <f t="shared" si="13"/>
        <v>0</v>
      </c>
      <c r="E60">
        <f t="shared" si="13"/>
        <v>63.2</v>
      </c>
      <c r="F60">
        <f t="shared" si="13"/>
        <v>2.4</v>
      </c>
      <c r="G60">
        <f t="shared" si="13"/>
        <v>0</v>
      </c>
      <c r="H60">
        <f t="shared" si="13"/>
        <v>18</v>
      </c>
      <c r="I60">
        <f t="shared" si="13"/>
        <v>0</v>
      </c>
    </row>
    <row r="61" spans="1:9" x14ac:dyDescent="0.3">
      <c r="A61" t="s">
        <v>222</v>
      </c>
      <c r="B61">
        <f t="shared" ref="B61:I61" si="14">B38*$L38</f>
        <v>0</v>
      </c>
      <c r="C61">
        <f t="shared" si="14"/>
        <v>0</v>
      </c>
      <c r="D61">
        <f t="shared" si="14"/>
        <v>0</v>
      </c>
      <c r="E61">
        <f t="shared" si="14"/>
        <v>0</v>
      </c>
      <c r="F61">
        <f t="shared" si="14"/>
        <v>0</v>
      </c>
      <c r="G61">
        <f t="shared" si="14"/>
        <v>0</v>
      </c>
      <c r="H61">
        <f t="shared" si="14"/>
        <v>0</v>
      </c>
      <c r="I61">
        <f t="shared" si="14"/>
        <v>0</v>
      </c>
    </row>
    <row r="62" spans="1:9" x14ac:dyDescent="0.3">
      <c r="A62" t="s">
        <v>223</v>
      </c>
      <c r="B62">
        <f t="shared" ref="B62:I62" si="15">B39*$L39</f>
        <v>0</v>
      </c>
      <c r="C62">
        <f t="shared" si="15"/>
        <v>0</v>
      </c>
      <c r="D62">
        <f t="shared" si="15"/>
        <v>0</v>
      </c>
      <c r="E62">
        <f t="shared" si="15"/>
        <v>0</v>
      </c>
      <c r="F62">
        <f t="shared" si="15"/>
        <v>0</v>
      </c>
      <c r="G62">
        <f t="shared" si="15"/>
        <v>0</v>
      </c>
      <c r="H62">
        <f t="shared" si="15"/>
        <v>0</v>
      </c>
      <c r="I62">
        <f t="shared" si="15"/>
        <v>0</v>
      </c>
    </row>
    <row r="63" spans="1:9" x14ac:dyDescent="0.3">
      <c r="A63" t="s">
        <v>224</v>
      </c>
      <c r="B63">
        <f t="shared" ref="B63:I63" si="16">B40*$L40</f>
        <v>0</v>
      </c>
      <c r="C63">
        <f t="shared" si="16"/>
        <v>0</v>
      </c>
      <c r="D63">
        <f t="shared" si="16"/>
        <v>0</v>
      </c>
      <c r="E63">
        <f t="shared" si="16"/>
        <v>0</v>
      </c>
      <c r="F63">
        <f t="shared" si="16"/>
        <v>0</v>
      </c>
      <c r="G63">
        <f t="shared" si="16"/>
        <v>0</v>
      </c>
      <c r="H63">
        <f t="shared" si="16"/>
        <v>0</v>
      </c>
      <c r="I63">
        <f t="shared" si="16"/>
        <v>0</v>
      </c>
    </row>
    <row r="64" spans="1:9" x14ac:dyDescent="0.3">
      <c r="A64" t="s">
        <v>225</v>
      </c>
      <c r="B64">
        <f t="shared" ref="B64:I64" si="17">B41*$L41</f>
        <v>0</v>
      </c>
      <c r="C64">
        <f t="shared" si="17"/>
        <v>0</v>
      </c>
      <c r="D64">
        <f t="shared" si="17"/>
        <v>0</v>
      </c>
      <c r="E64">
        <f t="shared" si="17"/>
        <v>0</v>
      </c>
      <c r="F64">
        <f t="shared" si="17"/>
        <v>0</v>
      </c>
      <c r="G64">
        <f t="shared" si="17"/>
        <v>0</v>
      </c>
      <c r="H64">
        <f t="shared" si="17"/>
        <v>0</v>
      </c>
      <c r="I64">
        <f t="shared" si="17"/>
        <v>0</v>
      </c>
    </row>
    <row r="65" spans="1:16" x14ac:dyDescent="0.3">
      <c r="A65" t="s">
        <v>226</v>
      </c>
      <c r="B65">
        <f t="shared" ref="B65:I65" si="18">B42*$L42</f>
        <v>0</v>
      </c>
      <c r="C65">
        <f t="shared" si="18"/>
        <v>0</v>
      </c>
      <c r="D65">
        <f t="shared" si="18"/>
        <v>0</v>
      </c>
      <c r="E65">
        <f t="shared" si="18"/>
        <v>0</v>
      </c>
      <c r="F65">
        <f t="shared" si="18"/>
        <v>0</v>
      </c>
      <c r="G65">
        <f t="shared" si="18"/>
        <v>0</v>
      </c>
      <c r="H65">
        <f t="shared" si="18"/>
        <v>0</v>
      </c>
      <c r="I65">
        <f t="shared" si="18"/>
        <v>0</v>
      </c>
    </row>
    <row r="66" spans="1:16" x14ac:dyDescent="0.3">
      <c r="A66" t="s">
        <v>227</v>
      </c>
      <c r="B66">
        <f t="shared" ref="B66:I66" si="19">B43*$L43</f>
        <v>0</v>
      </c>
      <c r="C66">
        <f t="shared" si="19"/>
        <v>0</v>
      </c>
      <c r="D66">
        <f t="shared" si="19"/>
        <v>0</v>
      </c>
      <c r="E66">
        <f t="shared" si="19"/>
        <v>0</v>
      </c>
      <c r="F66">
        <f t="shared" si="19"/>
        <v>0</v>
      </c>
      <c r="G66">
        <f t="shared" si="19"/>
        <v>0</v>
      </c>
      <c r="H66">
        <f t="shared" si="19"/>
        <v>0</v>
      </c>
      <c r="I66">
        <f t="shared" si="19"/>
        <v>0</v>
      </c>
    </row>
    <row r="67" spans="1:16" x14ac:dyDescent="0.3">
      <c r="A67" t="s">
        <v>228</v>
      </c>
      <c r="B67">
        <f t="shared" ref="B67:I67" si="20">B44*$L44</f>
        <v>0</v>
      </c>
      <c r="C67">
        <f t="shared" si="20"/>
        <v>0</v>
      </c>
      <c r="D67">
        <f t="shared" si="20"/>
        <v>0</v>
      </c>
      <c r="E67">
        <f t="shared" si="20"/>
        <v>0</v>
      </c>
      <c r="F67">
        <f t="shared" si="20"/>
        <v>0</v>
      </c>
      <c r="G67">
        <f t="shared" si="20"/>
        <v>0</v>
      </c>
      <c r="H67">
        <f t="shared" si="20"/>
        <v>0</v>
      </c>
      <c r="I67">
        <f t="shared" si="20"/>
        <v>0</v>
      </c>
    </row>
    <row r="68" spans="1:16" x14ac:dyDescent="0.3">
      <c r="A68" s="1" t="s">
        <v>281</v>
      </c>
      <c r="B68" s="1">
        <f>SUM(B49:B67)</f>
        <v>123.2</v>
      </c>
      <c r="C68" s="1">
        <f t="shared" ref="C68:I68" si="21">SUM(C49:C67)</f>
        <v>372.79999999999995</v>
      </c>
      <c r="D68" s="1">
        <f t="shared" si="21"/>
        <v>436.79999999999995</v>
      </c>
      <c r="E68" s="1">
        <f t="shared" si="21"/>
        <v>192.8</v>
      </c>
      <c r="F68" s="1">
        <f t="shared" si="21"/>
        <v>233.6</v>
      </c>
      <c r="G68" s="1">
        <f t="shared" si="21"/>
        <v>967.99999999999989</v>
      </c>
      <c r="H68" s="1">
        <f t="shared" si="21"/>
        <v>1648</v>
      </c>
      <c r="I68" s="1">
        <f t="shared" si="21"/>
        <v>1279.1999999999998</v>
      </c>
    </row>
    <row r="71" spans="1:16" x14ac:dyDescent="0.3">
      <c r="P71" s="13"/>
    </row>
  </sheetData>
  <hyperlinks>
    <hyperlink ref="L2" r:id="rId1" display="https://doi.org/10.2760/3300656" xr:uid="{701E013B-26AF-49EE-9447-7F34B1204BFF}"/>
    <hyperlink ref="L6" r:id="rId2" display="https://doi.org/10.1093/oso/9780192888174.001.0001" xr:uid="{211F7CFC-E3A9-441F-85C3-EAADF3C82EF7}"/>
  </hyperlinks>
  <pageMargins left="0.7" right="0.7" top="0.75" bottom="0.75" header="0.3" footer="0.3"/>
  <pageSetup paperSize="9"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50AC3-A992-41EE-BD29-36339A343A59}">
  <sheetPr>
    <tabColor theme="5" tint="0.39997558519241921"/>
  </sheetPr>
  <dimension ref="A1:I9"/>
  <sheetViews>
    <sheetView workbookViewId="0">
      <selection activeCell="H6" sqref="H6:H8"/>
    </sheetView>
  </sheetViews>
  <sheetFormatPr defaultRowHeight="14.4" x14ac:dyDescent="0.3"/>
  <cols>
    <col min="8" max="8" width="19.77734375" customWidth="1"/>
  </cols>
  <sheetData>
    <row r="1" spans="1:9" x14ac:dyDescent="0.3">
      <c r="A1" t="s">
        <v>239</v>
      </c>
      <c r="B1" t="s">
        <v>240</v>
      </c>
      <c r="E1" t="s">
        <v>243</v>
      </c>
      <c r="F1">
        <v>20</v>
      </c>
      <c r="H1" t="s">
        <v>322</v>
      </c>
      <c r="I1" t="s">
        <v>238</v>
      </c>
    </row>
    <row r="2" spans="1:9" x14ac:dyDescent="0.3">
      <c r="A2" t="s">
        <v>241</v>
      </c>
      <c r="B2">
        <f>32+120+5</f>
        <v>157</v>
      </c>
      <c r="H2" s="1" t="s">
        <v>321</v>
      </c>
    </row>
    <row r="3" spans="1:9" x14ac:dyDescent="0.3">
      <c r="A3" t="s">
        <v>193</v>
      </c>
      <c r="B3">
        <v>36.6</v>
      </c>
    </row>
    <row r="5" spans="1:9" x14ac:dyDescent="0.3">
      <c r="A5" t="s">
        <v>242</v>
      </c>
      <c r="B5">
        <v>100</v>
      </c>
    </row>
    <row r="7" spans="1:9" x14ac:dyDescent="0.3">
      <c r="A7" t="s">
        <v>239</v>
      </c>
      <c r="B7" t="s">
        <v>320</v>
      </c>
    </row>
    <row r="8" spans="1:9" x14ac:dyDescent="0.3">
      <c r="A8" t="s">
        <v>241</v>
      </c>
      <c r="B8">
        <f>$B$5*B2</f>
        <v>15700</v>
      </c>
    </row>
    <row r="9" spans="1:9" x14ac:dyDescent="0.3">
      <c r="A9" t="s">
        <v>193</v>
      </c>
      <c r="B9">
        <f>$B$5*B3</f>
        <v>3660</v>
      </c>
    </row>
  </sheetData>
  <hyperlinks>
    <hyperlink ref="I1" r:id="rId1" display="https://doi.org/10.3390/en14113027" xr:uid="{59F91D05-A7C8-4E10-883E-33B5EDAB45A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783AC-DDDA-44D8-B0E2-7C0EE0C2B8B7}">
  <sheetPr>
    <tabColor theme="5" tint="0.39997558519241921"/>
  </sheetPr>
  <dimension ref="A1:J40"/>
  <sheetViews>
    <sheetView zoomScaleNormal="100" workbookViewId="0">
      <selection activeCell="J9" sqref="J9"/>
    </sheetView>
  </sheetViews>
  <sheetFormatPr defaultRowHeight="14.4" x14ac:dyDescent="0.3"/>
  <sheetData>
    <row r="1" spans="1:10" x14ac:dyDescent="0.3">
      <c r="A1" t="s">
        <v>79</v>
      </c>
      <c r="B1" t="s">
        <v>80</v>
      </c>
      <c r="C1" t="s">
        <v>81</v>
      </c>
      <c r="G1" t="s">
        <v>111</v>
      </c>
      <c r="J1" t="s">
        <v>286</v>
      </c>
    </row>
    <row r="2" spans="1:10" x14ac:dyDescent="0.3">
      <c r="C2" t="s">
        <v>82</v>
      </c>
      <c r="D2" t="s">
        <v>83</v>
      </c>
      <c r="G2" t="s">
        <v>168</v>
      </c>
      <c r="H2" t="s">
        <v>169</v>
      </c>
      <c r="J2" t="s">
        <v>323</v>
      </c>
    </row>
    <row r="3" spans="1:10" x14ac:dyDescent="0.3">
      <c r="A3" t="s">
        <v>84</v>
      </c>
      <c r="B3" t="s">
        <v>85</v>
      </c>
      <c r="C3">
        <v>0.17</v>
      </c>
      <c r="D3">
        <v>0</v>
      </c>
      <c r="G3" t="s">
        <v>82</v>
      </c>
      <c r="H3">
        <v>0.4</v>
      </c>
      <c r="J3" t="s">
        <v>284</v>
      </c>
    </row>
    <row r="4" spans="1:10" x14ac:dyDescent="0.3">
      <c r="A4" t="s">
        <v>86</v>
      </c>
      <c r="B4" t="s">
        <v>87</v>
      </c>
      <c r="C4">
        <v>0.45</v>
      </c>
      <c r="D4">
        <v>0</v>
      </c>
      <c r="G4" t="s">
        <v>83</v>
      </c>
      <c r="H4">
        <v>0.6</v>
      </c>
      <c r="J4" t="s">
        <v>285</v>
      </c>
    </row>
    <row r="5" spans="1:10" x14ac:dyDescent="0.3">
      <c r="A5" t="s">
        <v>62</v>
      </c>
      <c r="B5" t="s">
        <v>69</v>
      </c>
      <c r="C5">
        <v>151.32</v>
      </c>
      <c r="D5">
        <v>0</v>
      </c>
      <c r="J5" s="1"/>
    </row>
    <row r="6" spans="1:10" x14ac:dyDescent="0.3">
      <c r="A6" t="s">
        <v>88</v>
      </c>
      <c r="B6" t="s">
        <v>89</v>
      </c>
      <c r="C6">
        <v>0.33</v>
      </c>
      <c r="D6">
        <v>0</v>
      </c>
      <c r="J6" t="s">
        <v>287</v>
      </c>
    </row>
    <row r="7" spans="1:10" x14ac:dyDescent="0.3">
      <c r="A7" t="s">
        <v>21</v>
      </c>
      <c r="B7">
        <v>0</v>
      </c>
      <c r="C7">
        <v>250.75</v>
      </c>
      <c r="D7">
        <v>23746.394254545499</v>
      </c>
      <c r="J7" t="s">
        <v>283</v>
      </c>
    </row>
    <row r="8" spans="1:10" x14ac:dyDescent="0.3">
      <c r="A8" t="s">
        <v>37</v>
      </c>
      <c r="B8" t="s">
        <v>7</v>
      </c>
      <c r="C8">
        <v>19.05</v>
      </c>
      <c r="D8">
        <v>0</v>
      </c>
    </row>
    <row r="9" spans="1:10" x14ac:dyDescent="0.3">
      <c r="A9" t="s">
        <v>90</v>
      </c>
      <c r="B9" t="s">
        <v>91</v>
      </c>
      <c r="C9">
        <v>0</v>
      </c>
      <c r="D9">
        <v>70.569999999999993</v>
      </c>
    </row>
    <row r="10" spans="1:10" x14ac:dyDescent="0.3">
      <c r="A10" t="s">
        <v>36</v>
      </c>
      <c r="B10" t="s">
        <v>48</v>
      </c>
      <c r="C10">
        <v>0</v>
      </c>
      <c r="D10">
        <v>1797</v>
      </c>
    </row>
    <row r="12" spans="1:10" x14ac:dyDescent="0.3">
      <c r="A12" t="s">
        <v>170</v>
      </c>
    </row>
    <row r="13" spans="1:10" x14ac:dyDescent="0.3">
      <c r="A13" t="s">
        <v>84</v>
      </c>
      <c r="B13">
        <f>$H$3*$C3+$H$4*$D3</f>
        <v>6.8000000000000005E-2</v>
      </c>
    </row>
    <row r="14" spans="1:10" x14ac:dyDescent="0.3">
      <c r="A14" t="s">
        <v>86</v>
      </c>
      <c r="B14">
        <f>$H$3*$C4+$H$4*$D4</f>
        <v>0.18000000000000002</v>
      </c>
      <c r="J14" s="1"/>
    </row>
    <row r="15" spans="1:10" x14ac:dyDescent="0.3">
      <c r="A15" t="s">
        <v>62</v>
      </c>
      <c r="B15">
        <f t="shared" ref="B15:B20" si="0">$H$3*$C5+$H$4*$D5</f>
        <v>60.527999999999999</v>
      </c>
    </row>
    <row r="16" spans="1:10" x14ac:dyDescent="0.3">
      <c r="A16" t="s">
        <v>88</v>
      </c>
      <c r="B16">
        <f t="shared" si="0"/>
        <v>0.13200000000000001</v>
      </c>
    </row>
    <row r="17" spans="1:10" x14ac:dyDescent="0.3">
      <c r="A17" t="s">
        <v>21</v>
      </c>
      <c r="B17">
        <f t="shared" si="0"/>
        <v>14348.136552727299</v>
      </c>
    </row>
    <row r="18" spans="1:10" x14ac:dyDescent="0.3">
      <c r="A18" t="s">
        <v>37</v>
      </c>
      <c r="B18">
        <f t="shared" si="0"/>
        <v>7.620000000000001</v>
      </c>
    </row>
    <row r="19" spans="1:10" x14ac:dyDescent="0.3">
      <c r="A19" t="s">
        <v>90</v>
      </c>
      <c r="B19">
        <f t="shared" si="0"/>
        <v>42.341999999999992</v>
      </c>
    </row>
    <row r="20" spans="1:10" x14ac:dyDescent="0.3">
      <c r="A20" t="s">
        <v>36</v>
      </c>
      <c r="B20">
        <f t="shared" si="0"/>
        <v>1078.2</v>
      </c>
    </row>
    <row r="29" spans="1:10" x14ac:dyDescent="0.3">
      <c r="J29" t="s">
        <v>189</v>
      </c>
    </row>
    <row r="30" spans="1:10" x14ac:dyDescent="0.3">
      <c r="J30" t="s">
        <v>108</v>
      </c>
    </row>
    <row r="31" spans="1:10" x14ac:dyDescent="0.3">
      <c r="J31" t="s">
        <v>109</v>
      </c>
    </row>
    <row r="40" spans="10:10" x14ac:dyDescent="0.3">
      <c r="J40" s="14"/>
    </row>
  </sheetData>
  <hyperlinks>
    <hyperlink ref="J31" r:id="rId1" display="https://doi.org/10.1007/s43615-024-00345-x" xr:uid="{7BFE614B-38E4-4095-B971-D60A050269B8}"/>
  </hyperlinks>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9B4F-2896-44D1-BBFD-BF189F7C64BF}">
  <sheetPr>
    <tabColor theme="3" tint="0.499984740745262"/>
  </sheetPr>
  <dimension ref="A1:M2"/>
  <sheetViews>
    <sheetView workbookViewId="0">
      <selection activeCell="K28" sqref="K28"/>
    </sheetView>
  </sheetViews>
  <sheetFormatPr defaultRowHeight="14.4" x14ac:dyDescent="0.3"/>
  <sheetData>
    <row r="1" spans="1:13" x14ac:dyDescent="0.3">
      <c r="A1" t="s">
        <v>2</v>
      </c>
      <c r="B1" t="s">
        <v>21</v>
      </c>
      <c r="C1" t="s">
        <v>37</v>
      </c>
      <c r="D1" t="s">
        <v>32</v>
      </c>
      <c r="E1" t="s">
        <v>54</v>
      </c>
      <c r="F1" t="s">
        <v>58</v>
      </c>
      <c r="G1" t="s">
        <v>105</v>
      </c>
      <c r="H1" t="s">
        <v>94</v>
      </c>
      <c r="I1" t="s">
        <v>53</v>
      </c>
      <c r="J1" t="s">
        <v>95</v>
      </c>
      <c r="K1" t="s">
        <v>104</v>
      </c>
      <c r="M1" s="1" t="s">
        <v>299</v>
      </c>
    </row>
    <row r="2" spans="1:13" x14ac:dyDescent="0.3">
      <c r="A2" t="s">
        <v>17</v>
      </c>
      <c r="B2">
        <v>67900</v>
      </c>
      <c r="C2">
        <v>7500</v>
      </c>
      <c r="D2">
        <v>4600</v>
      </c>
      <c r="E2">
        <v>20</v>
      </c>
      <c r="F2">
        <v>0</v>
      </c>
      <c r="G2">
        <v>0</v>
      </c>
      <c r="H2">
        <v>0</v>
      </c>
      <c r="I2">
        <v>0</v>
      </c>
      <c r="J2">
        <v>0</v>
      </c>
      <c r="K2">
        <v>4000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1709-81ED-4BA9-9589-92960CE2FA27}">
  <sheetPr>
    <tabColor theme="3" tint="0.499984740745262"/>
  </sheetPr>
  <dimension ref="A1:E17"/>
  <sheetViews>
    <sheetView workbookViewId="0">
      <selection activeCell="K28" sqref="K28"/>
    </sheetView>
  </sheetViews>
  <sheetFormatPr defaultRowHeight="14.4" x14ac:dyDescent="0.3"/>
  <sheetData>
    <row r="1" spans="1:5" x14ac:dyDescent="0.3">
      <c r="B1" t="s">
        <v>204</v>
      </c>
      <c r="C1" t="s">
        <v>205</v>
      </c>
      <c r="E1" s="1" t="s">
        <v>296</v>
      </c>
    </row>
    <row r="2" spans="1:5" x14ac:dyDescent="0.3">
      <c r="A2" t="s">
        <v>21</v>
      </c>
      <c r="B2">
        <v>118986.07692307601</v>
      </c>
      <c r="C2">
        <v>242107.24358974269</v>
      </c>
    </row>
    <row r="3" spans="1:5" x14ac:dyDescent="0.3">
      <c r="A3" t="s">
        <v>32</v>
      </c>
      <c r="B3">
        <v>2123.8571428571399</v>
      </c>
      <c r="C3">
        <v>6796.8857142857123</v>
      </c>
    </row>
    <row r="4" spans="1:5" x14ac:dyDescent="0.3">
      <c r="A4" t="s">
        <v>37</v>
      </c>
      <c r="B4">
        <v>1896</v>
      </c>
      <c r="C4">
        <v>3300.428571428572</v>
      </c>
    </row>
    <row r="5" spans="1:5" x14ac:dyDescent="0.3">
      <c r="A5" t="s">
        <v>40</v>
      </c>
      <c r="B5">
        <v>5500</v>
      </c>
      <c r="C5">
        <v>5500</v>
      </c>
    </row>
    <row r="6" spans="1:5" x14ac:dyDescent="0.3">
      <c r="A6" t="s">
        <v>61</v>
      </c>
      <c r="B6">
        <v>0</v>
      </c>
      <c r="C6">
        <v>0</v>
      </c>
    </row>
    <row r="7" spans="1:5" x14ac:dyDescent="0.3">
      <c r="A7" t="s">
        <v>33</v>
      </c>
      <c r="B7">
        <v>790</v>
      </c>
      <c r="C7">
        <v>790</v>
      </c>
    </row>
    <row r="8" spans="1:5" x14ac:dyDescent="0.3">
      <c r="A8" t="s">
        <v>36</v>
      </c>
      <c r="B8">
        <v>415.666666666666</v>
      </c>
      <c r="C8">
        <v>415.666666666666</v>
      </c>
    </row>
    <row r="9" spans="1:5" x14ac:dyDescent="0.3">
      <c r="A9" t="s">
        <v>35</v>
      </c>
      <c r="B9">
        <v>29.8</v>
      </c>
      <c r="C9">
        <v>29.8</v>
      </c>
    </row>
    <row r="10" spans="1:5" x14ac:dyDescent="0.3">
      <c r="A10" t="s">
        <v>30</v>
      </c>
      <c r="B10">
        <v>525</v>
      </c>
      <c r="C10">
        <v>525</v>
      </c>
    </row>
    <row r="11" spans="1:5" x14ac:dyDescent="0.3">
      <c r="A11" t="s">
        <v>34</v>
      </c>
      <c r="B11">
        <v>109</v>
      </c>
      <c r="C11">
        <v>109</v>
      </c>
    </row>
    <row r="12" spans="1:5" x14ac:dyDescent="0.3">
      <c r="A12" t="s">
        <v>38</v>
      </c>
      <c r="B12">
        <v>4</v>
      </c>
      <c r="C12">
        <v>4</v>
      </c>
    </row>
    <row r="13" spans="1:5" x14ac:dyDescent="0.3">
      <c r="A13" t="s">
        <v>31</v>
      </c>
      <c r="B13">
        <v>2.6875</v>
      </c>
      <c r="C13">
        <v>2.6875</v>
      </c>
    </row>
    <row r="14" spans="1:5" x14ac:dyDescent="0.3">
      <c r="A14" t="s">
        <v>39</v>
      </c>
      <c r="B14">
        <v>1</v>
      </c>
      <c r="C14">
        <v>1</v>
      </c>
    </row>
    <row r="15" spans="1:5" x14ac:dyDescent="0.3">
      <c r="A15" t="s">
        <v>93</v>
      </c>
      <c r="B15">
        <v>3.5</v>
      </c>
      <c r="C15">
        <v>3.5</v>
      </c>
    </row>
    <row r="16" spans="1:5" x14ac:dyDescent="0.3">
      <c r="A16" t="s">
        <v>56</v>
      </c>
      <c r="B16">
        <v>0</v>
      </c>
      <c r="C16">
        <v>0</v>
      </c>
    </row>
    <row r="17" spans="1:3" x14ac:dyDescent="0.3">
      <c r="A17" t="s">
        <v>110</v>
      </c>
      <c r="B17">
        <v>300000</v>
      </c>
      <c r="C17">
        <v>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6394E-BA0B-4CBF-B21D-1AF00DE287AD}">
  <sheetPr>
    <tabColor theme="6" tint="0.39997558519241921"/>
  </sheetPr>
  <dimension ref="A1:H17"/>
  <sheetViews>
    <sheetView workbookViewId="0">
      <selection activeCell="A6" sqref="A6:XFD6"/>
    </sheetView>
  </sheetViews>
  <sheetFormatPr defaultRowHeight="14.4" x14ac:dyDescent="0.3"/>
  <cols>
    <col min="1" max="1" width="15.6640625" customWidth="1"/>
  </cols>
  <sheetData>
    <row r="1" spans="1:8" x14ac:dyDescent="0.3">
      <c r="A1" s="34" t="s">
        <v>0</v>
      </c>
      <c r="B1" s="35">
        <v>2019</v>
      </c>
      <c r="C1" s="35">
        <v>2023</v>
      </c>
      <c r="D1" s="36">
        <v>2025</v>
      </c>
      <c r="E1" s="36">
        <v>2030</v>
      </c>
      <c r="F1" s="36">
        <v>2035</v>
      </c>
      <c r="G1" s="36">
        <v>2040</v>
      </c>
      <c r="H1" s="36">
        <v>2050</v>
      </c>
    </row>
    <row r="2" spans="1:8" x14ac:dyDescent="0.3">
      <c r="A2" s="37" t="s">
        <v>204</v>
      </c>
      <c r="B2" s="38">
        <v>3.5273498567935384</v>
      </c>
      <c r="C2" s="38">
        <v>6.8120000000000003</v>
      </c>
      <c r="D2" s="38">
        <v>7.1779999999999999</v>
      </c>
      <c r="E2" s="38">
        <v>8.1080000000000005</v>
      </c>
      <c r="F2" s="38">
        <v>9.3309999999999995</v>
      </c>
      <c r="G2" s="38">
        <v>10.554</v>
      </c>
      <c r="H2" s="38">
        <v>13</v>
      </c>
    </row>
    <row r="3" spans="1:8" x14ac:dyDescent="0.3">
      <c r="A3" s="39" t="s">
        <v>205</v>
      </c>
      <c r="B3" s="40">
        <v>0.95699999999999996</v>
      </c>
      <c r="C3" s="40">
        <v>4.7</v>
      </c>
      <c r="D3" s="40">
        <v>4.6890000000000001</v>
      </c>
      <c r="E3" s="40">
        <v>12.174000000000001</v>
      </c>
      <c r="F3" s="40">
        <v>27.574000000000002</v>
      </c>
      <c r="G3" s="40">
        <v>44.637</v>
      </c>
      <c r="H3" s="40">
        <v>66.637</v>
      </c>
    </row>
    <row r="4" spans="1:8" x14ac:dyDescent="0.3">
      <c r="A4" s="39" t="s">
        <v>1</v>
      </c>
      <c r="B4" s="40">
        <v>6.153919930795845</v>
      </c>
      <c r="C4" s="40">
        <v>23.588509140447172</v>
      </c>
      <c r="D4" s="40">
        <v>33.24213385038</v>
      </c>
      <c r="E4" s="40">
        <v>53.510267700759997</v>
      </c>
      <c r="F4" s="40">
        <v>70.937535401519995</v>
      </c>
      <c r="G4" s="40">
        <v>87.106803102279997</v>
      </c>
      <c r="H4" s="40">
        <v>116.92233850380001</v>
      </c>
    </row>
    <row r="5" spans="1:8" x14ac:dyDescent="0.3">
      <c r="A5" s="37" t="s">
        <v>207</v>
      </c>
      <c r="B5" s="38">
        <v>0.55680846433338604</v>
      </c>
      <c r="C5" s="38">
        <v>0.75800000000000001</v>
      </c>
      <c r="D5" s="38">
        <v>0.77687011299999997</v>
      </c>
      <c r="E5" s="38">
        <v>0.43093176163555297</v>
      </c>
      <c r="F5" s="38">
        <v>0.37023576376271899</v>
      </c>
      <c r="G5" s="38">
        <v>8.9915928538279205E-2</v>
      </c>
      <c r="H5" s="38">
        <v>0</v>
      </c>
    </row>
    <row r="6" spans="1:8" x14ac:dyDescent="0.3">
      <c r="A6" s="42" t="s">
        <v>208</v>
      </c>
      <c r="B6" s="38">
        <v>0.51241810484929984</v>
      </c>
      <c r="C6" s="38">
        <v>0.48499999999999999</v>
      </c>
      <c r="D6" s="38">
        <v>0.48599999999999988</v>
      </c>
      <c r="E6" s="38">
        <v>0.48599999999999988</v>
      </c>
      <c r="F6" s="38">
        <v>0.48599999999999988</v>
      </c>
      <c r="G6" s="38">
        <v>3.6859999999999999</v>
      </c>
      <c r="H6" s="38">
        <v>6.886000000000001</v>
      </c>
    </row>
    <row r="7" spans="1:8" x14ac:dyDescent="0.3">
      <c r="A7" s="42" t="s">
        <v>206</v>
      </c>
      <c r="B7" s="38">
        <v>3.1277444737474496</v>
      </c>
      <c r="C7" s="38">
        <v>4</v>
      </c>
      <c r="D7" s="38">
        <v>4.0119999999999996</v>
      </c>
      <c r="E7" s="38">
        <v>2.2109999999999999</v>
      </c>
      <c r="F7" s="38">
        <v>2.2109999999999999</v>
      </c>
      <c r="G7" s="38">
        <v>2.2109999999999999</v>
      </c>
      <c r="H7" s="38">
        <v>1.58</v>
      </c>
    </row>
    <row r="8" spans="1:8" x14ac:dyDescent="0.3">
      <c r="A8" s="42" t="s">
        <v>209</v>
      </c>
      <c r="B8" s="38">
        <v>11.939227263250899</v>
      </c>
      <c r="C8" s="38">
        <v>17.395</v>
      </c>
      <c r="D8" s="38">
        <v>17.045000000000002</v>
      </c>
      <c r="E8" s="38">
        <v>15.873569416421082</v>
      </c>
      <c r="F8" s="38">
        <v>15.353227215993977</v>
      </c>
      <c r="G8" s="38">
        <v>2.2282411063539103</v>
      </c>
      <c r="H8" s="38">
        <v>0.38400000000000001</v>
      </c>
    </row>
    <row r="9" spans="1:8" x14ac:dyDescent="0.3">
      <c r="A9" s="42" t="s">
        <v>3</v>
      </c>
      <c r="B9" s="38">
        <v>0</v>
      </c>
      <c r="C9" s="38">
        <v>0</v>
      </c>
      <c r="D9" s="38">
        <v>0</v>
      </c>
      <c r="E9" s="38">
        <v>0.91500000000000015</v>
      </c>
      <c r="F9" s="38">
        <v>3.2330000000000001</v>
      </c>
      <c r="G9" s="38">
        <v>15.142000000000001</v>
      </c>
      <c r="H9" s="38">
        <v>15.179</v>
      </c>
    </row>
    <row r="10" spans="1:8" x14ac:dyDescent="0.3">
      <c r="A10" s="42" t="s">
        <v>210</v>
      </c>
      <c r="B10" s="38">
        <v>0</v>
      </c>
      <c r="C10" s="38">
        <v>0</v>
      </c>
      <c r="D10" s="38">
        <v>0</v>
      </c>
      <c r="E10" s="38">
        <v>0</v>
      </c>
      <c r="F10" s="38">
        <v>1.5</v>
      </c>
      <c r="G10" s="38">
        <v>3</v>
      </c>
      <c r="H10" s="38">
        <v>6</v>
      </c>
    </row>
    <row r="11" spans="1:8" x14ac:dyDescent="0.3">
      <c r="A11" s="42" t="s">
        <v>4</v>
      </c>
      <c r="B11" s="38">
        <v>0</v>
      </c>
      <c r="C11" s="38">
        <v>0</v>
      </c>
      <c r="D11" s="38">
        <v>0</v>
      </c>
      <c r="E11" s="38">
        <v>0.32</v>
      </c>
      <c r="F11" s="38">
        <v>1.28</v>
      </c>
      <c r="G11" s="38">
        <v>2.56</v>
      </c>
      <c r="H11" s="38">
        <v>3.2</v>
      </c>
    </row>
    <row r="12" spans="1:8" x14ac:dyDescent="0.3">
      <c r="A12" s="42" t="s">
        <v>211</v>
      </c>
      <c r="B12" s="38">
        <v>5.85</v>
      </c>
      <c r="C12" s="41">
        <v>9.1999999999999993</v>
      </c>
      <c r="D12" s="38">
        <v>9.1999999999999993</v>
      </c>
      <c r="E12" s="38">
        <v>9.8000000000000007</v>
      </c>
      <c r="F12" s="38">
        <v>12.6</v>
      </c>
      <c r="G12" s="38">
        <v>13.6</v>
      </c>
      <c r="H12" s="38">
        <v>19.600000000000001</v>
      </c>
    </row>
    <row r="13" spans="1:8" x14ac:dyDescent="0.3">
      <c r="A13" s="42" t="s">
        <v>212</v>
      </c>
      <c r="B13" s="38">
        <v>0</v>
      </c>
      <c r="C13" s="38"/>
      <c r="D13" s="38">
        <v>9.3220257508102673</v>
      </c>
      <c r="E13" s="38">
        <v>17.329955301545091</v>
      </c>
      <c r="F13" s="38">
        <v>25.323401970951501</v>
      </c>
      <c r="G13" s="38">
        <v>24.430676870213841</v>
      </c>
      <c r="H13" s="38">
        <v>23.529609678371781</v>
      </c>
    </row>
    <row r="14" spans="1:8" x14ac:dyDescent="0.3">
      <c r="A14" s="42" t="s">
        <v>213</v>
      </c>
      <c r="B14" s="38">
        <v>0</v>
      </c>
      <c r="C14" s="38">
        <v>0.28599999999999998</v>
      </c>
      <c r="D14" s="38">
        <v>1.2652883499999998</v>
      </c>
      <c r="E14" s="38">
        <v>8.8107294100000004</v>
      </c>
      <c r="F14" s="38">
        <v>18.963857060599999</v>
      </c>
      <c r="G14" s="38">
        <v>31.0116915262</v>
      </c>
      <c r="H14" s="38">
        <v>48.917697019999999</v>
      </c>
    </row>
    <row r="15" spans="1:8" x14ac:dyDescent="0.3">
      <c r="A15" s="42" t="s">
        <v>6</v>
      </c>
      <c r="B15" s="38">
        <v>0</v>
      </c>
      <c r="C15" s="38">
        <v>0</v>
      </c>
      <c r="D15" s="38">
        <v>0.50281473358840112</v>
      </c>
      <c r="E15" s="38">
        <v>2.2668923040708955</v>
      </c>
      <c r="F15" s="38">
        <v>2.8310321461850978</v>
      </c>
      <c r="G15" s="38">
        <v>3.2481700605025123</v>
      </c>
      <c r="H15" s="38">
        <v>3.5631889005025128</v>
      </c>
    </row>
    <row r="16" spans="1:8" x14ac:dyDescent="0.3">
      <c r="A16" s="42" t="s">
        <v>78</v>
      </c>
      <c r="B16" s="38">
        <v>0</v>
      </c>
      <c r="C16" s="38">
        <v>0</v>
      </c>
      <c r="D16" s="38">
        <v>0</v>
      </c>
      <c r="E16" s="38">
        <v>1.5</v>
      </c>
      <c r="F16" s="38">
        <v>6</v>
      </c>
      <c r="G16" s="38">
        <v>16</v>
      </c>
      <c r="H16" s="38">
        <v>28</v>
      </c>
    </row>
    <row r="17" spans="1:8" x14ac:dyDescent="0.3">
      <c r="A17" s="42" t="s">
        <v>214</v>
      </c>
      <c r="B17" s="38">
        <v>0</v>
      </c>
      <c r="C17" s="38">
        <v>0.7</v>
      </c>
      <c r="D17" s="38">
        <v>0.75495222213088942</v>
      </c>
      <c r="E17" s="38">
        <v>1.1044543045794515</v>
      </c>
      <c r="F17" s="38">
        <v>1.9289206429293866</v>
      </c>
      <c r="G17" s="38">
        <v>3.1454141755454925</v>
      </c>
      <c r="H17" s="38">
        <v>5.9664192617023302</v>
      </c>
    </row>
  </sheetData>
  <conditionalFormatting sqref="A1 A2:H17">
    <cfRule type="expression" dxfId="8" priority="1">
      <formula>MOD(ROW(),2)=0</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CC4B-53EB-45DC-9C69-6C6A3A721107}">
  <sheetPr>
    <tabColor theme="3" tint="0.499984740745262"/>
  </sheetPr>
  <dimension ref="A1:E9"/>
  <sheetViews>
    <sheetView workbookViewId="0">
      <selection activeCell="K28" sqref="K28"/>
    </sheetView>
  </sheetViews>
  <sheetFormatPr defaultRowHeight="14.4" x14ac:dyDescent="0.3"/>
  <sheetData>
    <row r="1" spans="1:5" x14ac:dyDescent="0.3">
      <c r="A1" t="s">
        <v>79</v>
      </c>
      <c r="B1" t="s">
        <v>298</v>
      </c>
      <c r="E1" s="1" t="s">
        <v>297</v>
      </c>
    </row>
    <row r="2" spans="1:5" x14ac:dyDescent="0.3">
      <c r="A2" t="s">
        <v>84</v>
      </c>
      <c r="B2">
        <v>6.8000000000000005E-2</v>
      </c>
    </row>
    <row r="3" spans="1:5" x14ac:dyDescent="0.3">
      <c r="A3" t="s">
        <v>86</v>
      </c>
      <c r="B3">
        <v>2.0000000000000004E-2</v>
      </c>
    </row>
    <row r="4" spans="1:5" x14ac:dyDescent="0.3">
      <c r="A4" t="s">
        <v>62</v>
      </c>
      <c r="B4">
        <v>60.527999999999999</v>
      </c>
    </row>
    <row r="5" spans="1:5" x14ac:dyDescent="0.3">
      <c r="A5" t="s">
        <v>88</v>
      </c>
      <c r="B5">
        <v>0.13200000000000001</v>
      </c>
    </row>
    <row r="6" spans="1:5" x14ac:dyDescent="0.3">
      <c r="A6" t="s">
        <v>21</v>
      </c>
      <c r="B6">
        <v>14348.136552727299</v>
      </c>
    </row>
    <row r="7" spans="1:5" x14ac:dyDescent="0.3">
      <c r="A7" t="s">
        <v>37</v>
      </c>
      <c r="B7">
        <v>7.620000000000001</v>
      </c>
    </row>
    <row r="8" spans="1:5" x14ac:dyDescent="0.3">
      <c r="A8" t="s">
        <v>90</v>
      </c>
      <c r="B8">
        <v>42.341999999999992</v>
      </c>
    </row>
    <row r="9" spans="1:5" x14ac:dyDescent="0.3">
      <c r="A9" t="s">
        <v>36</v>
      </c>
      <c r="B9">
        <v>1078.2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6B28-FEF3-46E0-97F9-2815F871F7FC}">
  <sheetPr>
    <tabColor theme="6" tint="0.39997558519241921"/>
  </sheetPr>
  <dimension ref="A1:H17"/>
  <sheetViews>
    <sheetView workbookViewId="0">
      <selection activeCell="J50" sqref="J50"/>
    </sheetView>
  </sheetViews>
  <sheetFormatPr defaultRowHeight="14.4" x14ac:dyDescent="0.3"/>
  <cols>
    <col min="1" max="1" width="14.21875" customWidth="1"/>
  </cols>
  <sheetData>
    <row r="1" spans="1:8" x14ac:dyDescent="0.3">
      <c r="A1" s="34" t="s">
        <v>0</v>
      </c>
      <c r="B1" s="35">
        <v>2019</v>
      </c>
      <c r="C1" s="35">
        <v>2023</v>
      </c>
      <c r="D1" s="36">
        <v>2025</v>
      </c>
      <c r="E1" s="36">
        <v>2030</v>
      </c>
      <c r="F1" s="36">
        <v>2035</v>
      </c>
      <c r="G1" s="36">
        <v>2040</v>
      </c>
      <c r="H1" s="36">
        <v>2050</v>
      </c>
    </row>
    <row r="2" spans="1:8" x14ac:dyDescent="0.3">
      <c r="A2" s="37" t="s">
        <v>204</v>
      </c>
      <c r="B2" s="38">
        <v>3.5273498567935384</v>
      </c>
      <c r="C2" s="38">
        <v>6.8120000000000003</v>
      </c>
      <c r="D2" s="38">
        <v>7.1779999999999999</v>
      </c>
      <c r="E2" s="38">
        <v>9.5139999999999993</v>
      </c>
      <c r="F2" s="38">
        <v>12</v>
      </c>
      <c r="G2" s="38">
        <v>13.666</v>
      </c>
      <c r="H2" s="38">
        <v>17</v>
      </c>
    </row>
    <row r="3" spans="1:8" x14ac:dyDescent="0.3">
      <c r="A3" s="39" t="s">
        <v>205</v>
      </c>
      <c r="B3" s="40">
        <v>0.95699999999999996</v>
      </c>
      <c r="C3" s="40">
        <v>4.7</v>
      </c>
      <c r="D3" s="40">
        <v>4.6890000000000001</v>
      </c>
      <c r="E3" s="40">
        <v>12.174000000000001</v>
      </c>
      <c r="F3" s="40">
        <v>30.873999999999999</v>
      </c>
      <c r="G3" s="40">
        <v>50.637</v>
      </c>
      <c r="H3" s="40">
        <v>72.637</v>
      </c>
    </row>
    <row r="4" spans="1:8" x14ac:dyDescent="0.3">
      <c r="A4" s="39" t="s">
        <v>1</v>
      </c>
      <c r="B4" s="40">
        <v>6.153919930795845</v>
      </c>
      <c r="C4" s="40">
        <v>23.588509140447172</v>
      </c>
      <c r="D4" s="40">
        <v>33.24213385038</v>
      </c>
      <c r="E4" s="40">
        <v>67.982267700760005</v>
      </c>
      <c r="F4" s="40">
        <v>96.796669251899999</v>
      </c>
      <c r="G4" s="40">
        <v>123.17307080304001</v>
      </c>
      <c r="H4" s="40">
        <v>174.49687390532</v>
      </c>
    </row>
    <row r="5" spans="1:8" x14ac:dyDescent="0.3">
      <c r="A5" s="37" t="s">
        <v>207</v>
      </c>
      <c r="B5" s="38">
        <v>0.55680846433338604</v>
      </c>
      <c r="C5" s="38">
        <v>0.75800000000000001</v>
      </c>
      <c r="D5" s="38">
        <v>0.77687011299999997</v>
      </c>
      <c r="E5" s="38">
        <v>0.43093176163555297</v>
      </c>
      <c r="F5" s="38">
        <v>0.37023576376271899</v>
      </c>
      <c r="G5" s="38">
        <v>8.9915928538279205E-2</v>
      </c>
      <c r="H5" s="38">
        <v>0</v>
      </c>
    </row>
    <row r="6" spans="1:8" x14ac:dyDescent="0.3">
      <c r="A6" s="42" t="s">
        <v>208</v>
      </c>
      <c r="B6" s="38">
        <v>0.51241810484929984</v>
      </c>
      <c r="C6" s="38">
        <v>0.48499999999999999</v>
      </c>
      <c r="D6" s="38">
        <v>0.48599999999999988</v>
      </c>
      <c r="E6" s="38">
        <v>0.48599999999999988</v>
      </c>
      <c r="F6" s="38">
        <v>0.48599999999999988</v>
      </c>
      <c r="G6" s="38">
        <v>2.9859999999999998</v>
      </c>
      <c r="H6" s="38">
        <v>5.4859999999999998</v>
      </c>
    </row>
    <row r="7" spans="1:8" x14ac:dyDescent="0.3">
      <c r="A7" s="42" t="s">
        <v>206</v>
      </c>
      <c r="B7" s="38">
        <v>3.1277444737474496</v>
      </c>
      <c r="C7" s="38">
        <v>4</v>
      </c>
      <c r="D7" s="38">
        <v>4.0119999999999996</v>
      </c>
      <c r="E7" s="38">
        <v>2.2109999999999999</v>
      </c>
      <c r="F7" s="38">
        <v>2.2109999999999999</v>
      </c>
      <c r="G7" s="38">
        <v>0</v>
      </c>
      <c r="H7" s="38">
        <v>0</v>
      </c>
    </row>
    <row r="8" spans="1:8" x14ac:dyDescent="0.3">
      <c r="A8" s="42" t="s">
        <v>209</v>
      </c>
      <c r="B8" s="38">
        <v>11.939227263250899</v>
      </c>
      <c r="C8" s="38">
        <v>17.395</v>
      </c>
      <c r="D8" s="38">
        <v>17.045000000000002</v>
      </c>
      <c r="E8" s="38">
        <v>16.480687025781194</v>
      </c>
      <c r="F8" s="38">
        <v>15.909500000000001</v>
      </c>
      <c r="G8" s="38">
        <v>1.0249999999999999</v>
      </c>
      <c r="H8" s="38">
        <v>0.13400000000000001</v>
      </c>
    </row>
    <row r="9" spans="1:8" ht="15.6" customHeight="1" x14ac:dyDescent="0.3">
      <c r="A9" s="42" t="s">
        <v>3</v>
      </c>
      <c r="B9" s="38">
        <v>0</v>
      </c>
      <c r="C9" s="38">
        <v>0</v>
      </c>
      <c r="D9" s="38">
        <v>0</v>
      </c>
      <c r="E9" s="38">
        <v>1.7000000000000001E-2</v>
      </c>
      <c r="F9" s="38">
        <v>1.8539999999999999</v>
      </c>
      <c r="G9" s="38">
        <v>17.637999999999998</v>
      </c>
      <c r="H9" s="38">
        <v>17.649999999999999</v>
      </c>
    </row>
    <row r="10" spans="1:8" x14ac:dyDescent="0.3">
      <c r="A10" s="42" t="s">
        <v>210</v>
      </c>
      <c r="B10" s="38">
        <v>0</v>
      </c>
      <c r="C10" s="38">
        <v>0</v>
      </c>
      <c r="D10" s="38">
        <v>0</v>
      </c>
      <c r="E10" s="38">
        <v>0.50000000000000011</v>
      </c>
      <c r="F10" s="38">
        <v>2.5</v>
      </c>
      <c r="G10" s="38">
        <v>4</v>
      </c>
      <c r="H10" s="38">
        <v>7.0000000000000009</v>
      </c>
    </row>
    <row r="11" spans="1:8" x14ac:dyDescent="0.3">
      <c r="A11" s="42" t="s">
        <v>4</v>
      </c>
      <c r="B11" s="38">
        <v>0</v>
      </c>
      <c r="C11" s="38">
        <v>0</v>
      </c>
      <c r="D11" s="38">
        <v>0</v>
      </c>
      <c r="E11" s="38">
        <v>0.96</v>
      </c>
      <c r="F11" s="38">
        <v>1.92</v>
      </c>
      <c r="G11" s="38">
        <v>3.84</v>
      </c>
      <c r="H11" s="38">
        <v>6.4</v>
      </c>
    </row>
    <row r="12" spans="1:8" x14ac:dyDescent="0.3">
      <c r="A12" s="42" t="s">
        <v>211</v>
      </c>
      <c r="B12" s="38">
        <v>5.85</v>
      </c>
      <c r="C12" s="41">
        <v>9.1999999999999993</v>
      </c>
      <c r="D12" s="38">
        <v>9.1999999999999993</v>
      </c>
      <c r="E12" s="38">
        <v>9.8000000000000007</v>
      </c>
      <c r="F12" s="38">
        <v>13.6</v>
      </c>
      <c r="G12" s="38">
        <v>17.600000000000001</v>
      </c>
      <c r="H12" s="38">
        <v>29.4</v>
      </c>
    </row>
    <row r="13" spans="1:8" x14ac:dyDescent="0.3">
      <c r="A13" s="42" t="s">
        <v>212</v>
      </c>
      <c r="B13" s="38">
        <v>0</v>
      </c>
      <c r="C13" s="38"/>
      <c r="D13" s="38">
        <v>9.3220257508102673</v>
      </c>
      <c r="E13" s="38">
        <v>20.163111020158659</v>
      </c>
      <c r="F13" s="38">
        <v>30.608992647589062</v>
      </c>
      <c r="G13" s="38">
        <v>39.57671660186594</v>
      </c>
      <c r="H13" s="38">
        <v>29.239712413170892</v>
      </c>
    </row>
    <row r="14" spans="1:8" x14ac:dyDescent="0.3">
      <c r="A14" s="42" t="s">
        <v>213</v>
      </c>
      <c r="B14" s="38">
        <v>0</v>
      </c>
      <c r="C14" s="38">
        <v>0.28599999999999998</v>
      </c>
      <c r="D14" s="38">
        <v>1.2652883499999998</v>
      </c>
      <c r="E14" s="38">
        <v>10.151383875599999</v>
      </c>
      <c r="F14" s="38">
        <v>20.395566930599998</v>
      </c>
      <c r="G14" s="38">
        <v>33.741170497500001</v>
      </c>
      <c r="H14" s="38">
        <v>56.158249574999999</v>
      </c>
    </row>
    <row r="15" spans="1:8" x14ac:dyDescent="0.3">
      <c r="A15" s="42" t="s">
        <v>6</v>
      </c>
      <c r="B15" s="38">
        <v>0</v>
      </c>
      <c r="C15" s="38">
        <v>0</v>
      </c>
      <c r="D15" s="38">
        <v>0.50281473358840112</v>
      </c>
      <c r="E15" s="38">
        <v>2.8054014171223645</v>
      </c>
      <c r="F15" s="38">
        <v>3.5353482173010233</v>
      </c>
      <c r="G15" s="38">
        <v>5.1371871861306531</v>
      </c>
      <c r="H15" s="38">
        <v>5.9001845386934679</v>
      </c>
    </row>
    <row r="16" spans="1:8" x14ac:dyDescent="0.3">
      <c r="A16" s="42" t="s">
        <v>78</v>
      </c>
      <c r="B16" s="38">
        <v>0</v>
      </c>
      <c r="C16" s="38">
        <v>0</v>
      </c>
      <c r="D16" s="38">
        <v>0</v>
      </c>
      <c r="E16" s="38">
        <v>3</v>
      </c>
      <c r="F16" s="38">
        <v>12</v>
      </c>
      <c r="G16" s="38">
        <v>22</v>
      </c>
      <c r="H16" s="38">
        <v>34.008400000000002</v>
      </c>
    </row>
    <row r="17" spans="1:8" x14ac:dyDescent="0.3">
      <c r="A17" s="42" t="s">
        <v>214</v>
      </c>
      <c r="B17" s="38">
        <v>0</v>
      </c>
      <c r="C17" s="38">
        <v>0.7</v>
      </c>
      <c r="D17" s="38">
        <v>0.75495222213088942</v>
      </c>
      <c r="E17" s="38">
        <v>1.2113599892504401</v>
      </c>
      <c r="F17" s="38">
        <v>3.8767824474993091</v>
      </c>
      <c r="G17" s="38">
        <v>7.3738218793885233</v>
      </c>
      <c r="H17" s="38">
        <v>9.2617764046923128</v>
      </c>
    </row>
  </sheetData>
  <conditionalFormatting sqref="A1 A2:H17">
    <cfRule type="expression" dxfId="7" priority="1">
      <formula>MOD(ROW(),2)=0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5EF63-31EF-4C3B-A283-324668F60F7B}">
  <sheetPr>
    <tabColor theme="6" tint="0.39997558519241921"/>
  </sheetPr>
  <dimension ref="A1:H17"/>
  <sheetViews>
    <sheetView workbookViewId="0">
      <selection activeCell="J50" sqref="J50"/>
    </sheetView>
  </sheetViews>
  <sheetFormatPr defaultRowHeight="14.4" x14ac:dyDescent="0.3"/>
  <cols>
    <col min="1" max="1" width="18.77734375" customWidth="1"/>
  </cols>
  <sheetData>
    <row r="1" spans="1:8" x14ac:dyDescent="0.3">
      <c r="A1" s="34" t="s">
        <v>0</v>
      </c>
      <c r="B1" s="35">
        <v>2019</v>
      </c>
      <c r="C1" s="35">
        <v>2023</v>
      </c>
      <c r="D1" s="36">
        <v>2025</v>
      </c>
      <c r="E1" s="36">
        <v>2030</v>
      </c>
      <c r="F1" s="36">
        <v>2035</v>
      </c>
      <c r="G1" s="36">
        <v>2040</v>
      </c>
      <c r="H1" s="36">
        <v>2050</v>
      </c>
    </row>
    <row r="2" spans="1:8" x14ac:dyDescent="0.3">
      <c r="A2" s="37" t="s">
        <v>204</v>
      </c>
      <c r="B2" s="38">
        <v>3.5273498567935384</v>
      </c>
      <c r="C2" s="38">
        <v>6.8120000000000003</v>
      </c>
      <c r="D2" s="38">
        <v>7.1779999999999999</v>
      </c>
      <c r="E2" s="38">
        <v>7.5629999999999997</v>
      </c>
      <c r="F2" s="38">
        <v>8.173</v>
      </c>
      <c r="G2" s="38">
        <v>8.782</v>
      </c>
      <c r="H2" s="38">
        <v>10</v>
      </c>
    </row>
    <row r="3" spans="1:8" x14ac:dyDescent="0.3">
      <c r="A3" s="39" t="s">
        <v>205</v>
      </c>
      <c r="B3" s="40">
        <v>0.95699999999999996</v>
      </c>
      <c r="C3" s="40">
        <v>4.7</v>
      </c>
      <c r="D3" s="40">
        <v>4.6890000000000001</v>
      </c>
      <c r="E3" s="40">
        <v>12.124000000000001</v>
      </c>
      <c r="F3" s="40">
        <v>25.574000000000002</v>
      </c>
      <c r="G3" s="40">
        <v>36.637</v>
      </c>
      <c r="H3" s="40">
        <v>50.637</v>
      </c>
    </row>
    <row r="4" spans="1:8" x14ac:dyDescent="0.3">
      <c r="A4" s="39" t="s">
        <v>1</v>
      </c>
      <c r="B4" s="40">
        <v>6.153919930795845</v>
      </c>
      <c r="C4" s="40">
        <v>23.588509140447172</v>
      </c>
      <c r="D4" s="40">
        <v>33.24213385038</v>
      </c>
      <c r="E4" s="40">
        <v>48.74813385038</v>
      </c>
      <c r="F4" s="40">
        <v>62.628267700760006</v>
      </c>
      <c r="G4" s="40">
        <v>75.797401551139998</v>
      </c>
      <c r="H4" s="40">
        <v>101.06980310228001</v>
      </c>
    </row>
    <row r="5" spans="1:8" x14ac:dyDescent="0.3">
      <c r="A5" s="37" t="s">
        <v>207</v>
      </c>
      <c r="B5" s="38">
        <v>0.55680846433338604</v>
      </c>
      <c r="C5" s="38">
        <v>0.75800000000000001</v>
      </c>
      <c r="D5" s="38">
        <v>0.77687011299999997</v>
      </c>
      <c r="E5" s="38">
        <v>0.45776728951958501</v>
      </c>
      <c r="F5" s="38">
        <v>0.39463958528475596</v>
      </c>
      <c r="G5" s="38">
        <v>0.30168161260874693</v>
      </c>
      <c r="H5" s="38">
        <v>0.28178707042171808</v>
      </c>
    </row>
    <row r="6" spans="1:8" x14ac:dyDescent="0.3">
      <c r="A6" s="42" t="s">
        <v>208</v>
      </c>
      <c r="B6" s="38">
        <v>0.51241810484929984</v>
      </c>
      <c r="C6" s="38">
        <v>0.48499999999999999</v>
      </c>
      <c r="D6" s="38">
        <v>0.48599999999999988</v>
      </c>
      <c r="E6" s="38">
        <v>0.48599999999999988</v>
      </c>
      <c r="F6" s="38">
        <v>0.48599999999999988</v>
      </c>
      <c r="G6" s="38">
        <v>1.6</v>
      </c>
      <c r="H6" s="38">
        <v>3.2</v>
      </c>
    </row>
    <row r="7" spans="1:8" x14ac:dyDescent="0.3">
      <c r="A7" s="42" t="s">
        <v>206</v>
      </c>
      <c r="B7" s="38">
        <v>3.1277444737474496</v>
      </c>
      <c r="C7" s="38">
        <v>4</v>
      </c>
      <c r="D7" s="38">
        <v>4.0119999999999996</v>
      </c>
      <c r="E7" s="38">
        <v>2.2109999999999999</v>
      </c>
      <c r="F7" s="38">
        <v>2.2109999999999999</v>
      </c>
      <c r="G7" s="38">
        <v>2.2109999999999999</v>
      </c>
      <c r="H7" s="38">
        <v>1.58</v>
      </c>
    </row>
    <row r="8" spans="1:8" x14ac:dyDescent="0.3">
      <c r="A8" s="42" t="s">
        <v>209</v>
      </c>
      <c r="B8" s="38">
        <v>11.939227263250899</v>
      </c>
      <c r="C8" s="38">
        <v>17.395</v>
      </c>
      <c r="D8" s="38">
        <v>17.045000000000002</v>
      </c>
      <c r="E8" s="38">
        <v>16.805189609241722</v>
      </c>
      <c r="F8" s="38">
        <v>15.670344029938294</v>
      </c>
      <c r="G8" s="38">
        <v>14.291425789043487</v>
      </c>
      <c r="H8" s="38">
        <v>9.5708797168932325</v>
      </c>
    </row>
    <row r="9" spans="1:8" x14ac:dyDescent="0.3">
      <c r="A9" s="42" t="s">
        <v>3</v>
      </c>
      <c r="B9" s="38">
        <v>0</v>
      </c>
      <c r="C9" s="38">
        <v>0</v>
      </c>
      <c r="D9" s="38">
        <v>0</v>
      </c>
      <c r="E9" s="38">
        <v>0</v>
      </c>
      <c r="F9" s="38">
        <v>0.91500000000000015</v>
      </c>
      <c r="G9" s="38">
        <v>3.274</v>
      </c>
      <c r="H9" s="38">
        <v>6.5790000000000015</v>
      </c>
    </row>
    <row r="10" spans="1:8" x14ac:dyDescent="0.3">
      <c r="A10" s="42" t="s">
        <v>210</v>
      </c>
      <c r="B10" s="38">
        <v>0</v>
      </c>
      <c r="C10" s="38">
        <v>0</v>
      </c>
      <c r="D10" s="38">
        <v>0</v>
      </c>
      <c r="E10" s="38">
        <v>0</v>
      </c>
      <c r="F10" s="38">
        <v>1</v>
      </c>
      <c r="G10" s="38">
        <v>2.5</v>
      </c>
      <c r="H10" s="38">
        <v>5.5</v>
      </c>
    </row>
    <row r="11" spans="1:8" x14ac:dyDescent="0.3">
      <c r="A11" s="42" t="s">
        <v>4</v>
      </c>
      <c r="B11" s="38">
        <v>0</v>
      </c>
      <c r="C11" s="38">
        <v>0</v>
      </c>
      <c r="D11" s="38">
        <v>0</v>
      </c>
      <c r="E11" s="38">
        <v>0.32</v>
      </c>
      <c r="F11" s="38">
        <v>0.96</v>
      </c>
      <c r="G11" s="38">
        <v>1.92</v>
      </c>
      <c r="H11" s="38">
        <v>2.56</v>
      </c>
    </row>
    <row r="12" spans="1:8" x14ac:dyDescent="0.3">
      <c r="A12" s="42" t="s">
        <v>211</v>
      </c>
      <c r="B12" s="38">
        <v>5.85</v>
      </c>
      <c r="C12" s="41">
        <v>9.1999999999999993</v>
      </c>
      <c r="D12" s="38">
        <v>9.1999999999999993</v>
      </c>
      <c r="E12" s="38">
        <v>9.8000000000000007</v>
      </c>
      <c r="F12" s="38">
        <v>13.6</v>
      </c>
      <c r="G12" s="38">
        <v>17.600000000000001</v>
      </c>
      <c r="H12" s="38">
        <v>29.4</v>
      </c>
    </row>
    <row r="13" spans="1:8" x14ac:dyDescent="0.3">
      <c r="A13" s="42" t="s">
        <v>212</v>
      </c>
      <c r="B13" s="38">
        <v>0</v>
      </c>
      <c r="C13" s="38"/>
      <c r="D13" s="38">
        <v>9.3220257508102673</v>
      </c>
      <c r="E13" s="38">
        <v>14.491221634778471</v>
      </c>
      <c r="F13" s="38">
        <v>18.28978855498373</v>
      </c>
      <c r="G13" s="38">
        <v>15.08950474907485</v>
      </c>
      <c r="H13" s="38">
        <v>21.908529712662318</v>
      </c>
    </row>
    <row r="14" spans="1:8" x14ac:dyDescent="0.3">
      <c r="A14" s="42" t="s">
        <v>213</v>
      </c>
      <c r="B14" s="38">
        <v>0</v>
      </c>
      <c r="C14" s="38">
        <v>0.28599999999999998</v>
      </c>
      <c r="D14" s="38">
        <v>1.2652883499999998</v>
      </c>
      <c r="E14" s="38">
        <v>8.6184835619999998</v>
      </c>
      <c r="F14" s="38">
        <v>15.760385790900001</v>
      </c>
      <c r="G14" s="38">
        <v>26.951136722400001</v>
      </c>
      <c r="H14" s="38">
        <v>42.781853009999999</v>
      </c>
    </row>
    <row r="15" spans="1:8" x14ac:dyDescent="0.3">
      <c r="A15" s="42" t="s">
        <v>6</v>
      </c>
      <c r="B15" s="38">
        <v>0</v>
      </c>
      <c r="C15" s="38">
        <v>0</v>
      </c>
      <c r="D15" s="38">
        <v>0.50281473358840112</v>
      </c>
      <c r="E15" s="38">
        <v>1.8979916154483325</v>
      </c>
      <c r="F15" s="38">
        <v>2.5375442480200272</v>
      </c>
      <c r="G15" s="38">
        <v>2.8844040472361812</v>
      </c>
      <c r="H15" s="38">
        <v>3.2745576753768844</v>
      </c>
    </row>
    <row r="16" spans="1:8" x14ac:dyDescent="0.3">
      <c r="A16" s="42" t="s">
        <v>78</v>
      </c>
      <c r="B16" s="38">
        <v>0</v>
      </c>
      <c r="C16" s="38">
        <v>0</v>
      </c>
      <c r="D16" s="38">
        <v>0</v>
      </c>
      <c r="E16" s="38">
        <v>2</v>
      </c>
      <c r="F16" s="38">
        <v>7.5</v>
      </c>
      <c r="G16" s="38">
        <v>12</v>
      </c>
      <c r="H16" s="38">
        <v>20</v>
      </c>
    </row>
    <row r="17" spans="1:8" x14ac:dyDescent="0.3">
      <c r="A17" s="42" t="s">
        <v>214</v>
      </c>
      <c r="B17" s="38">
        <v>0</v>
      </c>
      <c r="C17" s="38">
        <v>0.7</v>
      </c>
      <c r="D17" s="38">
        <v>0.75495222213088942</v>
      </c>
      <c r="E17" s="38">
        <v>1.0144490749888611</v>
      </c>
      <c r="F17" s="38">
        <v>1.6274763833727603</v>
      </c>
      <c r="G17" s="38">
        <v>2.5161523069636225</v>
      </c>
      <c r="H17" s="38">
        <v>3.9738363427258387</v>
      </c>
    </row>
  </sheetData>
  <conditionalFormatting sqref="A1 A2:H17">
    <cfRule type="expression" dxfId="6" priority="1">
      <formula>MOD(ROW(),2)=0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DF77-DF28-4BE2-A0FC-3D7752EED2FE}">
  <sheetPr>
    <tabColor theme="6" tint="0.39997558519241921"/>
  </sheetPr>
  <dimension ref="A1:H17"/>
  <sheetViews>
    <sheetView workbookViewId="0">
      <selection activeCell="J50" sqref="J50"/>
    </sheetView>
  </sheetViews>
  <sheetFormatPr defaultRowHeight="14.4" x14ac:dyDescent="0.3"/>
  <cols>
    <col min="1" max="1" width="17.77734375" customWidth="1"/>
  </cols>
  <sheetData>
    <row r="1" spans="1:8" x14ac:dyDescent="0.3">
      <c r="A1" s="34" t="s">
        <v>0</v>
      </c>
      <c r="B1" s="35">
        <v>2019</v>
      </c>
      <c r="C1" s="35">
        <v>2023</v>
      </c>
      <c r="D1" s="36">
        <v>2025</v>
      </c>
      <c r="E1" s="36">
        <v>2030</v>
      </c>
      <c r="F1" s="36">
        <v>2035</v>
      </c>
      <c r="G1" s="36">
        <v>2040</v>
      </c>
      <c r="H1" s="36">
        <v>2050</v>
      </c>
    </row>
    <row r="2" spans="1:8" x14ac:dyDescent="0.3">
      <c r="A2" s="37" t="s">
        <v>204</v>
      </c>
      <c r="B2" s="38">
        <v>3.5273498567935384</v>
      </c>
      <c r="C2" s="38">
        <v>6.8120000000000003</v>
      </c>
      <c r="D2" s="38">
        <v>7.1779999999999999</v>
      </c>
      <c r="E2" s="38">
        <v>7.5640000000000001</v>
      </c>
      <c r="F2" s="38">
        <v>8.173</v>
      </c>
      <c r="G2" s="38">
        <v>8.782</v>
      </c>
      <c r="H2" s="38">
        <v>10</v>
      </c>
    </row>
    <row r="3" spans="1:8" x14ac:dyDescent="0.3">
      <c r="A3" s="39" t="s">
        <v>205</v>
      </c>
      <c r="B3" s="40">
        <v>0.95699999999999996</v>
      </c>
      <c r="C3" s="40">
        <v>4.7</v>
      </c>
      <c r="D3" s="40">
        <v>4.6890000000000001</v>
      </c>
      <c r="E3" s="40">
        <v>12.124000000000001</v>
      </c>
      <c r="F3" s="40">
        <v>23.574000000000002</v>
      </c>
      <c r="G3" s="40">
        <v>36.637</v>
      </c>
      <c r="H3" s="40">
        <v>38.637</v>
      </c>
    </row>
    <row r="4" spans="1:8" x14ac:dyDescent="0.3">
      <c r="A4" s="39" t="s">
        <v>1</v>
      </c>
      <c r="B4" s="40">
        <v>6.153919930795845</v>
      </c>
      <c r="C4" s="40">
        <v>23.588509140447172</v>
      </c>
      <c r="D4" s="40">
        <v>33.24213385038</v>
      </c>
      <c r="E4" s="40">
        <v>43.532133850380006</v>
      </c>
      <c r="F4" s="40">
        <v>52.738267700759998</v>
      </c>
      <c r="G4" s="40">
        <v>61.234401551139996</v>
      </c>
      <c r="H4" s="40">
        <v>77.159803102279994</v>
      </c>
    </row>
    <row r="5" spans="1:8" x14ac:dyDescent="0.3">
      <c r="A5" s="37" t="s">
        <v>207</v>
      </c>
      <c r="B5" s="38">
        <v>0.55680846433338604</v>
      </c>
      <c r="C5" s="38">
        <v>0.75800000000000001</v>
      </c>
      <c r="D5" s="38">
        <v>0.77687011299999997</v>
      </c>
      <c r="E5" s="38">
        <v>0.43362492202498404</v>
      </c>
      <c r="F5" s="38">
        <v>0.39463958528475596</v>
      </c>
      <c r="G5" s="38">
        <v>0.30168161260874693</v>
      </c>
      <c r="H5" s="38">
        <v>0.28178707042171808</v>
      </c>
    </row>
    <row r="6" spans="1:8" x14ac:dyDescent="0.3">
      <c r="A6" s="42" t="s">
        <v>208</v>
      </c>
      <c r="B6" s="38">
        <v>0.51241810484929984</v>
      </c>
      <c r="C6" s="38">
        <v>0.48499999999999999</v>
      </c>
      <c r="D6" s="38">
        <v>0.48599999999999988</v>
      </c>
      <c r="E6" s="38">
        <v>0.48599999999999988</v>
      </c>
      <c r="F6" s="38">
        <v>0.48599999999999988</v>
      </c>
      <c r="G6" s="38">
        <v>0</v>
      </c>
      <c r="H6" s="38">
        <v>0</v>
      </c>
    </row>
    <row r="7" spans="1:8" x14ac:dyDescent="0.3">
      <c r="A7" s="42" t="s">
        <v>206</v>
      </c>
      <c r="B7" s="38">
        <v>3.1277444737474496</v>
      </c>
      <c r="C7" s="38">
        <v>4</v>
      </c>
      <c r="D7" s="38">
        <v>4.0119999999999996</v>
      </c>
      <c r="E7" s="38">
        <v>0</v>
      </c>
      <c r="F7" s="38">
        <v>0</v>
      </c>
      <c r="G7" s="38">
        <v>0</v>
      </c>
      <c r="H7" s="38">
        <v>0</v>
      </c>
    </row>
    <row r="8" spans="1:8" x14ac:dyDescent="0.3">
      <c r="A8" s="42" t="s">
        <v>209</v>
      </c>
      <c r="B8" s="38">
        <v>11.939227263250899</v>
      </c>
      <c r="C8" s="38">
        <v>17.395</v>
      </c>
      <c r="D8" s="38">
        <v>17.045000000000002</v>
      </c>
      <c r="E8" s="38">
        <v>15.284519622500753</v>
      </c>
      <c r="F8" s="38">
        <v>3.5168479751254837</v>
      </c>
      <c r="G8" s="38">
        <v>1.3081120576347076</v>
      </c>
      <c r="H8" s="38">
        <v>0.29697916666666668</v>
      </c>
    </row>
    <row r="9" spans="1:8" x14ac:dyDescent="0.3">
      <c r="A9" s="42" t="s">
        <v>3</v>
      </c>
      <c r="B9" s="38">
        <v>0</v>
      </c>
      <c r="C9" s="38">
        <v>0</v>
      </c>
      <c r="D9" s="38">
        <v>0</v>
      </c>
      <c r="E9" s="38">
        <v>1.837</v>
      </c>
      <c r="F9" s="38">
        <v>15.699663410476058</v>
      </c>
      <c r="G9" s="38">
        <v>21.138964919424801</v>
      </c>
      <c r="H9" s="38">
        <v>21.013627543516865</v>
      </c>
    </row>
    <row r="10" spans="1:8" x14ac:dyDescent="0.3">
      <c r="A10" s="42" t="s">
        <v>210</v>
      </c>
      <c r="B10" s="38">
        <v>0</v>
      </c>
      <c r="C10" s="38">
        <v>0</v>
      </c>
      <c r="D10" s="38">
        <v>0</v>
      </c>
      <c r="E10" s="38">
        <v>0</v>
      </c>
      <c r="F10" s="38">
        <v>0.50000000000000011</v>
      </c>
      <c r="G10" s="38">
        <v>2</v>
      </c>
      <c r="H10" s="38">
        <v>5</v>
      </c>
    </row>
    <row r="11" spans="1:8" x14ac:dyDescent="0.3">
      <c r="A11" s="42" t="s">
        <v>4</v>
      </c>
      <c r="B11" s="38">
        <v>0</v>
      </c>
      <c r="C11" s="38">
        <v>0</v>
      </c>
      <c r="D11" s="38">
        <v>0</v>
      </c>
      <c r="E11" s="38">
        <v>0.32</v>
      </c>
      <c r="F11" s="38">
        <v>0.64</v>
      </c>
      <c r="G11" s="38">
        <v>1.28</v>
      </c>
      <c r="H11" s="38">
        <v>1.28</v>
      </c>
    </row>
    <row r="12" spans="1:8" x14ac:dyDescent="0.3">
      <c r="A12" s="42" t="s">
        <v>211</v>
      </c>
      <c r="B12" s="38">
        <v>5.85</v>
      </c>
      <c r="C12" s="41">
        <v>9.1999999999999993</v>
      </c>
      <c r="D12" s="38">
        <v>9.1999999999999993</v>
      </c>
      <c r="E12" s="38">
        <v>9.8000000000000007</v>
      </c>
      <c r="F12" s="38">
        <v>12.6</v>
      </c>
      <c r="G12" s="38">
        <v>13.6</v>
      </c>
      <c r="H12" s="38">
        <v>19.600000000000001</v>
      </c>
    </row>
    <row r="13" spans="1:8" x14ac:dyDescent="0.3">
      <c r="A13" s="42" t="s">
        <v>212</v>
      </c>
      <c r="B13" s="38">
        <v>0</v>
      </c>
      <c r="C13" s="38"/>
      <c r="D13" s="38">
        <v>9.3220257508102673</v>
      </c>
      <c r="E13" s="38">
        <v>14.112720472173431</v>
      </c>
      <c r="F13" s="38">
        <v>19.10099540622036</v>
      </c>
      <c r="G13" s="38">
        <v>19.858485455755829</v>
      </c>
      <c r="H13" s="38">
        <v>16.93135703753083</v>
      </c>
    </row>
    <row r="14" spans="1:8" x14ac:dyDescent="0.3">
      <c r="A14" s="42" t="s">
        <v>213</v>
      </c>
      <c r="B14" s="38">
        <v>0</v>
      </c>
      <c r="C14" s="38">
        <v>0.28599999999999998</v>
      </c>
      <c r="D14" s="38">
        <v>1.2652883499999998</v>
      </c>
      <c r="E14" s="38">
        <v>7.2373170599999996</v>
      </c>
      <c r="F14" s="38">
        <v>11.9790442328</v>
      </c>
      <c r="G14" s="38">
        <v>18.5730510002</v>
      </c>
      <c r="H14" s="38">
        <v>26.597432840000003</v>
      </c>
    </row>
    <row r="15" spans="1:8" x14ac:dyDescent="0.3">
      <c r="A15" s="42" t="s">
        <v>6</v>
      </c>
      <c r="B15" s="38">
        <v>0</v>
      </c>
      <c r="C15" s="38">
        <v>0</v>
      </c>
      <c r="D15" s="38">
        <v>0.50281473358840112</v>
      </c>
      <c r="E15" s="38">
        <v>1.8739625838980825</v>
      </c>
      <c r="F15" s="38">
        <v>1.9870344158564914</v>
      </c>
      <c r="G15" s="38">
        <v>1.9291996783919596</v>
      </c>
      <c r="H15" s="38">
        <v>2.1571885628140706</v>
      </c>
    </row>
    <row r="16" spans="1:8" x14ac:dyDescent="0.3">
      <c r="A16" s="42" t="s">
        <v>78</v>
      </c>
      <c r="B16" s="38">
        <v>0</v>
      </c>
      <c r="C16" s="38">
        <v>0</v>
      </c>
      <c r="D16" s="38">
        <v>0</v>
      </c>
      <c r="E16" s="38">
        <v>1.2</v>
      </c>
      <c r="F16" s="38">
        <v>5</v>
      </c>
      <c r="G16" s="38">
        <v>9</v>
      </c>
      <c r="H16" s="38">
        <v>14</v>
      </c>
    </row>
    <row r="17" spans="1:8" x14ac:dyDescent="0.3">
      <c r="A17" s="42" t="s">
        <v>214</v>
      </c>
      <c r="B17" s="38">
        <v>0</v>
      </c>
      <c r="C17" s="38">
        <v>0.7</v>
      </c>
      <c r="D17" s="38">
        <v>0.75495222213088942</v>
      </c>
      <c r="E17" s="38">
        <v>1.02197240154084</v>
      </c>
      <c r="F17" s="38">
        <v>1.7428076896409246</v>
      </c>
      <c r="G17" s="38">
        <v>2.4124742643692016</v>
      </c>
      <c r="H17" s="38">
        <v>3.6207127808981538</v>
      </c>
    </row>
  </sheetData>
  <conditionalFormatting sqref="A1 A2:H17">
    <cfRule type="expression" dxfId="5" priority="1">
      <formula>MOD(ROW(),2)=0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CAEB-28B1-450C-A00B-2B916098C588}">
  <sheetPr>
    <tabColor theme="8" tint="-0.249977111117893"/>
  </sheetPr>
  <dimension ref="A1:AK17"/>
  <sheetViews>
    <sheetView workbookViewId="0">
      <selection activeCell="L6" sqref="L6"/>
    </sheetView>
  </sheetViews>
  <sheetFormatPr defaultRowHeight="14.4" x14ac:dyDescent="0.3"/>
  <sheetData>
    <row r="1" spans="1:37" x14ac:dyDescent="0.3">
      <c r="A1" s="2" t="s">
        <v>2</v>
      </c>
      <c r="B1" s="16" t="s">
        <v>37</v>
      </c>
      <c r="C1" s="16" t="s">
        <v>93</v>
      </c>
      <c r="D1" s="16" t="s">
        <v>58</v>
      </c>
      <c r="E1" s="16" t="s">
        <v>30</v>
      </c>
      <c r="F1" s="16" t="s">
        <v>96</v>
      </c>
      <c r="G1" s="16" t="s">
        <v>110</v>
      </c>
      <c r="H1" s="16" t="s">
        <v>32</v>
      </c>
      <c r="I1" s="16" t="s">
        <v>31</v>
      </c>
      <c r="J1" s="16" t="s">
        <v>94</v>
      </c>
      <c r="K1" s="16" t="s">
        <v>95</v>
      </c>
      <c r="L1" s="16" t="s">
        <v>53</v>
      </c>
      <c r="M1" s="16" t="s">
        <v>86</v>
      </c>
      <c r="N1" s="16" t="s">
        <v>61</v>
      </c>
      <c r="O1" s="16" t="s">
        <v>33</v>
      </c>
      <c r="P1" s="16" t="s">
        <v>34</v>
      </c>
      <c r="Q1" s="16" t="s">
        <v>35</v>
      </c>
      <c r="R1" s="16" t="s">
        <v>36</v>
      </c>
      <c r="S1" s="16" t="s">
        <v>98</v>
      </c>
      <c r="T1" s="16" t="s">
        <v>100</v>
      </c>
      <c r="U1" s="16" t="s">
        <v>182</v>
      </c>
      <c r="V1" s="16" t="s">
        <v>84</v>
      </c>
      <c r="W1" s="16" t="s">
        <v>38</v>
      </c>
      <c r="X1" s="16" t="s">
        <v>88</v>
      </c>
      <c r="Y1" s="16" t="s">
        <v>106</v>
      </c>
      <c r="Z1" s="16" t="s">
        <v>102</v>
      </c>
      <c r="AA1" s="16" t="s">
        <v>104</v>
      </c>
      <c r="AB1" s="16" t="s">
        <v>54</v>
      </c>
      <c r="AC1" s="16" t="s">
        <v>21</v>
      </c>
      <c r="AD1" s="16" t="s">
        <v>105</v>
      </c>
      <c r="AE1" s="16" t="s">
        <v>39</v>
      </c>
      <c r="AF1" s="16" t="s">
        <v>59</v>
      </c>
      <c r="AG1" s="16" t="s">
        <v>62</v>
      </c>
      <c r="AH1" s="16" t="s">
        <v>60</v>
      </c>
      <c r="AI1" s="16" t="s">
        <v>56</v>
      </c>
      <c r="AJ1" s="16" t="s">
        <v>40</v>
      </c>
      <c r="AK1" s="27" t="s">
        <v>57</v>
      </c>
    </row>
    <row r="2" spans="1:37" x14ac:dyDescent="0.3">
      <c r="A2" s="37" t="s">
        <v>204</v>
      </c>
      <c r="B2">
        <f>'MI Wind'!$B$29</f>
        <v>1662.3428571428558</v>
      </c>
      <c r="C2">
        <f>'MI Wind'!$B$41</f>
        <v>3.5</v>
      </c>
      <c r="E2">
        <f>'MI Wind'!$B$36</f>
        <v>467.8</v>
      </c>
      <c r="G2">
        <f>'MI Wind'!$B$43</f>
        <v>300000</v>
      </c>
      <c r="H2">
        <f>'MI Wind'!$B$28</f>
        <v>4859.5142857142837</v>
      </c>
      <c r="I2">
        <f>'MI Wind'!$B$39</f>
        <v>7.5394565217391198</v>
      </c>
      <c r="N2">
        <f>'MI Wind'!$B$31</f>
        <v>2688</v>
      </c>
      <c r="O2">
        <f>'MI Wind'!$B$32</f>
        <v>790</v>
      </c>
      <c r="P2">
        <f>'MI Wind'!$B$37</f>
        <v>109</v>
      </c>
      <c r="Q2">
        <f>'MI Wind'!$B$35</f>
        <v>74.028571428571198</v>
      </c>
      <c r="R2">
        <f>'MI Wind'!$B$34</f>
        <v>356.19999999999959</v>
      </c>
      <c r="W2">
        <f>'MI Wind'!$B$38</f>
        <v>12.18181818181816</v>
      </c>
      <c r="AC2">
        <f>'MI Wind'!$B$27</f>
        <v>117518.89059829</v>
      </c>
      <c r="AE2">
        <f>'MI Wind'!$B$40</f>
        <v>3.0550000000000002</v>
      </c>
      <c r="AI2">
        <f>'MI Wind'!$B$42</f>
        <v>0.49000000000000005</v>
      </c>
      <c r="AJ2">
        <f>'MI Wind'!$B$30</f>
        <v>5500</v>
      </c>
    </row>
    <row r="3" spans="1:37" x14ac:dyDescent="0.3">
      <c r="A3" s="39" t="s">
        <v>205</v>
      </c>
      <c r="B3">
        <f>'MI Wind'!$C$29</f>
        <v>1498.7828571428554</v>
      </c>
      <c r="C3">
        <f>'MI Wind'!$C$41</f>
        <v>3.5000000000000004</v>
      </c>
      <c r="E3">
        <f>'MI Wind'!C36</f>
        <v>427.76</v>
      </c>
      <c r="G3">
        <f>'MI Wind'!$C$43</f>
        <v>500000</v>
      </c>
      <c r="H3">
        <f>'MI Wind'!$C$28</f>
        <v>6774.4742857142846</v>
      </c>
      <c r="I3">
        <f>'MI Wind'!$C$39</f>
        <v>10.935826086956503</v>
      </c>
      <c r="N3">
        <f>'MI Wind'!$C$31</f>
        <v>4569.6000000000004</v>
      </c>
      <c r="O3">
        <f>'MI Wind'!$C$32</f>
        <v>790</v>
      </c>
      <c r="P3">
        <f>'MI Wind'!C37</f>
        <v>109</v>
      </c>
      <c r="Q3">
        <f>'MI Wind'!$C$35</f>
        <v>104.98857142857105</v>
      </c>
      <c r="R3">
        <f>'MI Wind'!$C$34</f>
        <v>314.57333333333315</v>
      </c>
      <c r="W3">
        <f>'MI Wind'!C38</f>
        <v>17.909090909090875</v>
      </c>
      <c r="AC3">
        <f>'MI Wind'!$C$27</f>
        <v>116491.86017093981</v>
      </c>
      <c r="AE3">
        <f>'MI Wind'!C40</f>
        <v>4.4935000000000009</v>
      </c>
      <c r="AI3">
        <f>'MI Wind'!C42</f>
        <v>0.83300000000000007</v>
      </c>
      <c r="AJ3">
        <f>'MI Wind'!$C$30</f>
        <v>5500</v>
      </c>
    </row>
    <row r="4" spans="1:37" x14ac:dyDescent="0.3">
      <c r="A4" s="39" t="s">
        <v>1</v>
      </c>
      <c r="B4">
        <f>'MI Solar'!$C$10</f>
        <v>7499.9999999999991</v>
      </c>
      <c r="D4">
        <f>'MI Solar'!$F$10</f>
        <v>0.95390000000000008</v>
      </c>
      <c r="H4">
        <f>'MI Solar'!$D$10</f>
        <v>4600</v>
      </c>
      <c r="J4">
        <f>'MI Solar'!$H$10</f>
        <v>1.2E-2</v>
      </c>
      <c r="K4">
        <f>'MI Solar'!$J$10</f>
        <v>1.1520000000000001</v>
      </c>
      <c r="L4">
        <f>'MI Solar'!$I$10</f>
        <v>0.4355</v>
      </c>
      <c r="AA4">
        <f>'MI Solar'!$K$10</f>
        <v>3819.6</v>
      </c>
      <c r="AB4">
        <f>'MI Solar'!$E$10</f>
        <v>19.079999999999998</v>
      </c>
      <c r="AC4">
        <f>'MI Solar'!$B$10</f>
        <v>67899.999999999985</v>
      </c>
      <c r="AD4">
        <f>'MI Solar'!$G$10</f>
        <v>1.0021</v>
      </c>
    </row>
    <row r="5" spans="1:37" x14ac:dyDescent="0.3">
      <c r="A5" s="37" t="s">
        <v>207</v>
      </c>
      <c r="B5" s="17">
        <f>'MI Gas, Coal, Biomass &amp; Waste'!$C$5</f>
        <v>255</v>
      </c>
      <c r="H5" s="17">
        <f>'MI Gas, Coal, Biomass &amp; Waste'!$D$5</f>
        <v>50</v>
      </c>
      <c r="AC5" s="18">
        <f>'MI Gas, Coal, Biomass &amp; Waste'!$B$5</f>
        <v>33600</v>
      </c>
    </row>
    <row r="6" spans="1:37" x14ac:dyDescent="0.3">
      <c r="A6" s="42" t="s">
        <v>208</v>
      </c>
      <c r="B6">
        <f>'MI Nuclear'!$C$1</f>
        <v>200</v>
      </c>
      <c r="C6">
        <f>'MI Nuclear'!$C$2</f>
        <v>0</v>
      </c>
      <c r="D6">
        <f>'MI Nuclear'!$C$3</f>
        <v>0.5</v>
      </c>
      <c r="E6">
        <f>'MI Nuclear'!$C$25</f>
        <v>2190</v>
      </c>
      <c r="F6">
        <f>'MI Nuclear'!$C$11</f>
        <v>0</v>
      </c>
      <c r="H6">
        <f>'MI Nuclear'!$C$4</f>
        <v>1470</v>
      </c>
      <c r="I6">
        <f>'MI Nuclear'!$C$23</f>
        <v>2</v>
      </c>
      <c r="J6">
        <f>'MI Nuclear'!$C$5</f>
        <v>0</v>
      </c>
      <c r="K6">
        <f>'MI Nuclear'!$C$6</f>
        <v>0</v>
      </c>
      <c r="L6">
        <f>'MI Nuclear'!$C$7</f>
        <v>1.6</v>
      </c>
      <c r="N6">
        <f>'MI Nuclear'!$C$8</f>
        <v>4.3</v>
      </c>
      <c r="O6">
        <f>'MI Nuclear'!$C$22</f>
        <v>75</v>
      </c>
      <c r="P6">
        <f>'MI Nuclear'!$C$9</f>
        <v>45</v>
      </c>
      <c r="Q6">
        <f>'MI Nuclear'!$C$30</f>
        <v>0.69499999999999995</v>
      </c>
      <c r="R6">
        <f>'MI Nuclear'!$C$10</f>
        <v>1297</v>
      </c>
      <c r="S6">
        <f>'MI Nuclear'!$C$12</f>
        <v>0</v>
      </c>
      <c r="T6">
        <f>'MI Nuclear'!$C$13</f>
        <v>0</v>
      </c>
      <c r="V6">
        <f>'MI Nuclear'!$C$14</f>
        <v>0</v>
      </c>
      <c r="W6">
        <f>'MI Nuclear'!$C$24</f>
        <v>0</v>
      </c>
      <c r="X6">
        <f>'MI Nuclear'!$C$15</f>
        <v>0</v>
      </c>
      <c r="Y6">
        <f>'MI Nuclear'!$C$29</f>
        <v>0</v>
      </c>
      <c r="Z6">
        <f>'MI Nuclear'!$C$16</f>
        <v>0</v>
      </c>
      <c r="AA6">
        <f>'MI Nuclear'!$C$17</f>
        <v>0</v>
      </c>
      <c r="AB6">
        <f>'MI Nuclear'!$C$18</f>
        <v>8.3000000000000007</v>
      </c>
      <c r="AD6">
        <f>'MI Nuclear'!$C$19</f>
        <v>0</v>
      </c>
      <c r="AE6">
        <f>'MI Nuclear'!$C$27</f>
        <v>0</v>
      </c>
      <c r="AF6">
        <f>'MI Nuclear'!$C$20</f>
        <v>4.5999999999999996</v>
      </c>
      <c r="AH6">
        <f>'MI Nuclear'!$C$26</f>
        <v>0.6</v>
      </c>
      <c r="AJ6">
        <f>'MI Nuclear'!$C$21</f>
        <v>50</v>
      </c>
    </row>
    <row r="7" spans="1:37" x14ac:dyDescent="0.3">
      <c r="A7" s="42" t="s">
        <v>206</v>
      </c>
      <c r="B7" s="18">
        <f>'MI Gas, Coal, Biomass &amp; Waste'!$C$4</f>
        <v>1000</v>
      </c>
      <c r="H7" s="17">
        <f>'MI Gas, Coal, Biomass &amp; Waste'!$D$4</f>
        <v>1500</v>
      </c>
      <c r="AC7" s="18">
        <f>'MI Gas, Coal, Biomass &amp; Waste'!$B$4</f>
        <v>77000</v>
      </c>
    </row>
    <row r="8" spans="1:37" x14ac:dyDescent="0.3">
      <c r="A8" s="42" t="s">
        <v>209</v>
      </c>
      <c r="B8" s="17">
        <f>'MI Gas, Coal, Biomass &amp; Waste'!C5</f>
        <v>255</v>
      </c>
      <c r="H8" s="17">
        <f>'MI Gas, Coal, Biomass &amp; Waste'!$D$3</f>
        <v>925</v>
      </c>
      <c r="AC8">
        <f>'MI Gas, Coal, Biomass &amp; Waste'!$B$3</f>
        <v>15500</v>
      </c>
    </row>
    <row r="9" spans="1:37" x14ac:dyDescent="0.3">
      <c r="A9" s="42" t="s">
        <v>3</v>
      </c>
      <c r="B9" s="17"/>
      <c r="H9" s="17"/>
      <c r="AC9" s="18"/>
    </row>
    <row r="10" spans="1:37" x14ac:dyDescent="0.3">
      <c r="A10" s="44" t="s">
        <v>210</v>
      </c>
      <c r="AH10">
        <f>'MI Redox flow'!$B$15</f>
        <v>57910.73684210526</v>
      </c>
    </row>
    <row r="11" spans="1:37" x14ac:dyDescent="0.3">
      <c r="A11" s="42" t="s">
        <v>4</v>
      </c>
      <c r="B11">
        <f>'MI CAES'!$B$3</f>
        <v>2500</v>
      </c>
      <c r="H11">
        <f>'MI CAES'!$B$4</f>
        <v>5000</v>
      </c>
      <c r="AC11">
        <f>'MI CAES'!$B$2</f>
        <v>320000</v>
      </c>
    </row>
    <row r="12" spans="1:37" x14ac:dyDescent="0.3">
      <c r="A12" s="43" t="s">
        <v>211</v>
      </c>
    </row>
    <row r="13" spans="1:37" x14ac:dyDescent="0.3">
      <c r="A13" s="43" t="s">
        <v>212</v>
      </c>
    </row>
    <row r="14" spans="1:37" x14ac:dyDescent="0.3">
      <c r="A14" s="42" t="s">
        <v>213</v>
      </c>
      <c r="B14">
        <f>'MI Battery'!$G$68</f>
        <v>967.99999999999989</v>
      </c>
      <c r="F14">
        <f>'MI Battery'!$B$68</f>
        <v>123.2</v>
      </c>
      <c r="H14">
        <f>'MI Battery'!$H$68</f>
        <v>1648</v>
      </c>
      <c r="O14">
        <f>'MI Battery'!$E$68</f>
        <v>192.8</v>
      </c>
      <c r="R14">
        <f>'MI Battery'!$D$68</f>
        <v>436.79999999999995</v>
      </c>
      <c r="S14">
        <f>'MI Battery'!$C$68</f>
        <v>372.79999999999995</v>
      </c>
      <c r="U14">
        <f>'MI Battery'!$I$68</f>
        <v>1279.1999999999998</v>
      </c>
      <c r="AA14">
        <f>'MI Battery'!$F$68</f>
        <v>233.6</v>
      </c>
    </row>
    <row r="15" spans="1:37" x14ac:dyDescent="0.3">
      <c r="A15" s="38" t="s">
        <v>6</v>
      </c>
      <c r="H15">
        <f>'MI P2H'!$B$9</f>
        <v>3660</v>
      </c>
      <c r="AC15">
        <f>'MI P2H'!$B$8</f>
        <v>15700</v>
      </c>
    </row>
    <row r="16" spans="1:37" x14ac:dyDescent="0.3">
      <c r="A16" s="42" t="s">
        <v>78</v>
      </c>
      <c r="B16">
        <f>'MI P2G'!$B$18</f>
        <v>7.620000000000001</v>
      </c>
      <c r="M16">
        <f>'MI P2G'!$B$14</f>
        <v>0.18000000000000002</v>
      </c>
      <c r="R16">
        <f>'MI P2G'!$B$20</f>
        <v>1078.2</v>
      </c>
      <c r="V16">
        <f>'MI P2G'!$B$13</f>
        <v>6.8000000000000005E-2</v>
      </c>
      <c r="X16">
        <f>'MI P2G'!$B$16</f>
        <v>0.13200000000000001</v>
      </c>
      <c r="AC16">
        <f>'MI P2G'!$B$17</f>
        <v>14348.136552727299</v>
      </c>
      <c r="AG16">
        <f>'MI P2G'!$B$15</f>
        <v>60.527999999999999</v>
      </c>
      <c r="AK16">
        <f>'MI P2G'!$B$19</f>
        <v>42.341999999999992</v>
      </c>
    </row>
    <row r="17" spans="1:1" x14ac:dyDescent="0.3">
      <c r="A17" s="43" t="s">
        <v>214</v>
      </c>
    </row>
  </sheetData>
  <conditionalFormatting sqref="A2:A17">
    <cfRule type="expression" dxfId="4" priority="1">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ABB9-4866-4FCB-A0A7-AFC9549E9114}">
  <sheetPr>
    <tabColor theme="8" tint="-0.249977111117893"/>
  </sheetPr>
  <dimension ref="A1:E19"/>
  <sheetViews>
    <sheetView workbookViewId="0">
      <selection activeCell="L21" sqref="L21"/>
    </sheetView>
  </sheetViews>
  <sheetFormatPr defaultRowHeight="14.4" x14ac:dyDescent="0.3"/>
  <cols>
    <col min="1" max="1" width="14.21875" customWidth="1"/>
  </cols>
  <sheetData>
    <row r="1" spans="1:5" x14ac:dyDescent="0.3">
      <c r="A1" s="1" t="s">
        <v>2</v>
      </c>
      <c r="B1" s="1" t="s">
        <v>5</v>
      </c>
      <c r="C1" s="1" t="s">
        <v>77</v>
      </c>
      <c r="D1" s="1" t="s">
        <v>237</v>
      </c>
      <c r="E1" s="1"/>
    </row>
    <row r="2" spans="1:5" x14ac:dyDescent="0.3">
      <c r="A2" t="s">
        <v>204</v>
      </c>
      <c r="B2">
        <v>21.7</v>
      </c>
      <c r="C2" t="s">
        <v>264</v>
      </c>
    </row>
    <row r="3" spans="1:5" x14ac:dyDescent="0.3">
      <c r="A3" t="s">
        <v>205</v>
      </c>
      <c r="B3">
        <v>23.6</v>
      </c>
      <c r="C3" t="s">
        <v>264</v>
      </c>
    </row>
    <row r="4" spans="1:5" x14ac:dyDescent="0.3">
      <c r="A4" t="s">
        <v>1</v>
      </c>
      <c r="B4">
        <v>25</v>
      </c>
      <c r="C4" t="s">
        <v>264</v>
      </c>
      <c r="D4" t="s">
        <v>275</v>
      </c>
    </row>
    <row r="5" spans="1:5" x14ac:dyDescent="0.3">
      <c r="A5" t="s">
        <v>207</v>
      </c>
      <c r="B5">
        <v>100</v>
      </c>
      <c r="C5" t="s">
        <v>191</v>
      </c>
      <c r="D5" t="s">
        <v>233</v>
      </c>
    </row>
    <row r="6" spans="1:5" x14ac:dyDescent="0.3">
      <c r="A6" t="s">
        <v>208</v>
      </c>
      <c r="B6">
        <v>100</v>
      </c>
      <c r="C6" t="s">
        <v>191</v>
      </c>
      <c r="D6" t="s">
        <v>234</v>
      </c>
    </row>
    <row r="7" spans="1:5" x14ac:dyDescent="0.3">
      <c r="A7" t="s">
        <v>206</v>
      </c>
      <c r="B7">
        <v>100</v>
      </c>
      <c r="C7" t="s">
        <v>191</v>
      </c>
      <c r="D7" t="s">
        <v>233</v>
      </c>
    </row>
    <row r="8" spans="1:5" x14ac:dyDescent="0.3">
      <c r="A8" t="s">
        <v>209</v>
      </c>
      <c r="B8">
        <v>100</v>
      </c>
      <c r="C8" t="s">
        <v>191</v>
      </c>
      <c r="D8" t="s">
        <v>233</v>
      </c>
    </row>
    <row r="9" spans="1:5" x14ac:dyDescent="0.3">
      <c r="A9" t="s">
        <v>3</v>
      </c>
      <c r="B9">
        <v>100</v>
      </c>
      <c r="C9" t="s">
        <v>191</v>
      </c>
      <c r="D9" t="s">
        <v>234</v>
      </c>
    </row>
    <row r="10" spans="1:5" x14ac:dyDescent="0.3">
      <c r="A10" t="s">
        <v>210</v>
      </c>
      <c r="B10">
        <v>20</v>
      </c>
      <c r="C10" t="s">
        <v>247</v>
      </c>
    </row>
    <row r="11" spans="1:5" x14ac:dyDescent="0.3">
      <c r="A11" t="s">
        <v>4</v>
      </c>
      <c r="B11">
        <v>20</v>
      </c>
      <c r="C11" t="s">
        <v>247</v>
      </c>
    </row>
    <row r="12" spans="1:5" x14ac:dyDescent="0.3">
      <c r="A12" t="s">
        <v>211</v>
      </c>
      <c r="B12">
        <v>100</v>
      </c>
      <c r="C12" t="s">
        <v>191</v>
      </c>
      <c r="D12" t="s">
        <v>235</v>
      </c>
    </row>
    <row r="13" spans="1:5" x14ac:dyDescent="0.3">
      <c r="A13" t="s">
        <v>212</v>
      </c>
      <c r="B13">
        <v>100</v>
      </c>
      <c r="C13" t="s">
        <v>191</v>
      </c>
      <c r="D13" t="s">
        <v>236</v>
      </c>
    </row>
    <row r="14" spans="1:5" x14ac:dyDescent="0.3">
      <c r="A14" t="s">
        <v>213</v>
      </c>
      <c r="B14">
        <v>16</v>
      </c>
      <c r="C14" t="s">
        <v>29</v>
      </c>
    </row>
    <row r="15" spans="1:5" x14ac:dyDescent="0.3">
      <c r="A15" t="s">
        <v>6</v>
      </c>
      <c r="B15">
        <v>20</v>
      </c>
      <c r="C15" t="s">
        <v>238</v>
      </c>
      <c r="D15" t="s">
        <v>244</v>
      </c>
    </row>
    <row r="16" spans="1:5" x14ac:dyDescent="0.3">
      <c r="A16" t="s">
        <v>78</v>
      </c>
      <c r="B16">
        <f>80000/3200</f>
        <v>25</v>
      </c>
      <c r="C16" t="s">
        <v>289</v>
      </c>
      <c r="D16" t="s">
        <v>288</v>
      </c>
    </row>
    <row r="17" spans="1:4" x14ac:dyDescent="0.3">
      <c r="A17" t="s">
        <v>214</v>
      </c>
      <c r="B17">
        <v>100</v>
      </c>
      <c r="C17" t="s">
        <v>191</v>
      </c>
      <c r="D17" t="s">
        <v>236</v>
      </c>
    </row>
    <row r="19" spans="1:4" x14ac:dyDescent="0.3">
      <c r="A19" s="1"/>
      <c r="B19" s="1"/>
      <c r="C19" s="1"/>
    </row>
  </sheetData>
  <conditionalFormatting sqref="A19:C35">
    <cfRule type="expression" dxfId="3" priority="1">
      <formula>" =MOD(ROW(),2)=1"</formula>
    </cfRule>
    <cfRule type="expression" dxfId="2" priority="2">
      <formula>" =MOD(ROW(),2)=1"</formula>
    </cfRule>
  </conditionalFormatting>
  <conditionalFormatting sqref="A1:E17">
    <cfRule type="expression" dxfId="1" priority="4">
      <formula>" =MOD(ROW(),2)=1"</formula>
    </cfRule>
  </conditionalFormatting>
  <conditionalFormatting sqref="A1:XFD17">
    <cfRule type="expression" dxfId="0" priority="3">
      <formula>" =MOD(ROW(),2)=1"</formula>
    </cfRule>
  </conditionalFormatting>
  <hyperlinks>
    <hyperlink ref="C15" r:id="rId1" display="https://doi.org/10.3390/en14113027" xr:uid="{7CC65D26-2CD4-4FEF-AB5A-E3F0F9C7B117}"/>
    <hyperlink ref="C11" r:id="rId2" display="https://doi.org/10.1016/j.egyr.2021.09.161" xr:uid="{84C7066B-24E0-42B2-8D28-15229F7BAD3C}"/>
    <hyperlink ref="C10" r:id="rId3" display="https://doi.org/10.1016/j.egyr.2021.09.161" xr:uid="{E14C4BBF-C152-460D-9A9A-3FACDBC965AF}"/>
    <hyperlink ref="C14" r:id="rId4" display="https://doi.org/10.1016/j.resconrec.2021.106105" xr:uid="{5FDF882C-A2BF-42B3-96A0-D095049B4AB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E0407-EF7E-4114-B032-B2CC6110D570}">
  <sheetPr>
    <tabColor theme="8" tint="-0.249977111117893"/>
  </sheetPr>
  <dimension ref="A1:Q78"/>
  <sheetViews>
    <sheetView workbookViewId="0">
      <selection activeCell="J2" sqref="J2"/>
    </sheetView>
  </sheetViews>
  <sheetFormatPr defaultRowHeight="14.4" x14ac:dyDescent="0.3"/>
  <sheetData>
    <row r="1" spans="1:17" x14ac:dyDescent="0.3">
      <c r="A1" s="1" t="s">
        <v>79</v>
      </c>
      <c r="B1" s="22" t="s">
        <v>80</v>
      </c>
      <c r="C1" s="22" t="s">
        <v>113</v>
      </c>
      <c r="D1" s="22" t="s">
        <v>114</v>
      </c>
      <c r="E1" s="25" t="s">
        <v>115</v>
      </c>
      <c r="J1" t="s">
        <v>292</v>
      </c>
    </row>
    <row r="2" spans="1:17" x14ac:dyDescent="0.3">
      <c r="A2" t="s">
        <v>54</v>
      </c>
      <c r="B2" t="s">
        <v>9</v>
      </c>
      <c r="C2" t="s">
        <v>116</v>
      </c>
      <c r="D2">
        <v>27476</v>
      </c>
      <c r="E2" s="20" t="s">
        <v>117</v>
      </c>
      <c r="J2" t="s">
        <v>290</v>
      </c>
    </row>
    <row r="3" spans="1:17" x14ac:dyDescent="0.3">
      <c r="A3" t="s">
        <v>37</v>
      </c>
      <c r="B3" t="s">
        <v>7</v>
      </c>
      <c r="C3" t="s">
        <v>116</v>
      </c>
      <c r="D3">
        <v>336197330</v>
      </c>
      <c r="E3" s="20" t="s">
        <v>117</v>
      </c>
      <c r="J3" t="s">
        <v>167</v>
      </c>
    </row>
    <row r="4" spans="1:17" x14ac:dyDescent="0.3">
      <c r="A4" t="s">
        <v>171</v>
      </c>
      <c r="B4" t="s">
        <v>118</v>
      </c>
      <c r="C4" t="s">
        <v>116</v>
      </c>
      <c r="D4" s="21">
        <v>41693</v>
      </c>
      <c r="E4" s="20" t="s">
        <v>119</v>
      </c>
    </row>
    <row r="5" spans="1:17" x14ac:dyDescent="0.3">
      <c r="A5" t="s">
        <v>88</v>
      </c>
      <c r="B5" t="s">
        <v>89</v>
      </c>
      <c r="C5" t="s">
        <v>116</v>
      </c>
      <c r="D5">
        <v>3302</v>
      </c>
      <c r="E5" s="20" t="s">
        <v>117</v>
      </c>
    </row>
    <row r="6" spans="1:17" x14ac:dyDescent="0.3">
      <c r="A6" t="s">
        <v>93</v>
      </c>
      <c r="B6" t="s">
        <v>41</v>
      </c>
      <c r="C6" t="s">
        <v>116</v>
      </c>
      <c r="D6" s="21">
        <v>1287469</v>
      </c>
      <c r="E6" s="20" t="s">
        <v>117</v>
      </c>
      <c r="J6" s="1" t="s">
        <v>155</v>
      </c>
    </row>
    <row r="7" spans="1:17" x14ac:dyDescent="0.3">
      <c r="A7" t="s">
        <v>172</v>
      </c>
      <c r="B7" t="s">
        <v>120</v>
      </c>
      <c r="C7" t="s">
        <v>116</v>
      </c>
      <c r="D7" s="21">
        <v>8986197</v>
      </c>
      <c r="E7" s="20" t="s">
        <v>121</v>
      </c>
      <c r="J7" s="49" t="s">
        <v>156</v>
      </c>
    </row>
    <row r="8" spans="1:17" x14ac:dyDescent="0.3">
      <c r="A8" t="s">
        <v>122</v>
      </c>
      <c r="B8" t="s">
        <v>122</v>
      </c>
      <c r="C8" t="s">
        <v>116</v>
      </c>
      <c r="D8">
        <v>69200</v>
      </c>
      <c r="E8" s="20" t="s">
        <v>123</v>
      </c>
      <c r="J8" s="49" t="s">
        <v>157</v>
      </c>
    </row>
    <row r="9" spans="1:17" x14ac:dyDescent="0.3">
      <c r="A9" t="s">
        <v>173</v>
      </c>
      <c r="B9" t="s">
        <v>124</v>
      </c>
      <c r="C9" t="s">
        <v>116</v>
      </c>
      <c r="D9">
        <v>220</v>
      </c>
      <c r="E9" s="20" t="s">
        <v>117</v>
      </c>
      <c r="J9" s="49" t="s">
        <v>158</v>
      </c>
    </row>
    <row r="10" spans="1:17" x14ac:dyDescent="0.3">
      <c r="A10" t="s">
        <v>174</v>
      </c>
      <c r="B10" t="s">
        <v>125</v>
      </c>
      <c r="C10" t="s">
        <v>116</v>
      </c>
      <c r="D10">
        <v>10140</v>
      </c>
      <c r="E10" s="20" t="s">
        <v>119</v>
      </c>
      <c r="J10" s="49" t="s">
        <v>159</v>
      </c>
    </row>
    <row r="11" spans="1:17" x14ac:dyDescent="0.3">
      <c r="A11" t="s">
        <v>58</v>
      </c>
      <c r="B11" t="s">
        <v>10</v>
      </c>
      <c r="C11" t="s">
        <v>116</v>
      </c>
      <c r="D11">
        <v>26144</v>
      </c>
      <c r="E11" s="20" t="s">
        <v>119</v>
      </c>
      <c r="J11" s="49" t="s">
        <v>160</v>
      </c>
    </row>
    <row r="12" spans="1:17" x14ac:dyDescent="0.3">
      <c r="A12" t="s">
        <v>175</v>
      </c>
      <c r="B12" t="s">
        <v>126</v>
      </c>
      <c r="C12" t="s">
        <v>116</v>
      </c>
      <c r="D12">
        <v>47675</v>
      </c>
      <c r="E12" s="20" t="s">
        <v>119</v>
      </c>
      <c r="J12" s="49" t="s">
        <v>161</v>
      </c>
      <c r="K12" s="49"/>
      <c r="L12" s="49"/>
      <c r="M12" s="49"/>
      <c r="N12" s="49"/>
      <c r="O12" s="49"/>
      <c r="P12" s="49"/>
      <c r="Q12" s="49"/>
    </row>
    <row r="13" spans="1:17" ht="14.4" customHeight="1" x14ac:dyDescent="0.3">
      <c r="A13" t="s">
        <v>96</v>
      </c>
      <c r="B13" t="s">
        <v>97</v>
      </c>
      <c r="C13" t="s">
        <v>116</v>
      </c>
      <c r="D13">
        <v>92662</v>
      </c>
      <c r="E13" s="20" t="s">
        <v>117</v>
      </c>
      <c r="J13" s="49" t="s">
        <v>162</v>
      </c>
      <c r="K13" s="48"/>
      <c r="L13" s="48"/>
      <c r="M13" s="48"/>
      <c r="N13" s="48"/>
      <c r="O13" s="48"/>
      <c r="P13" s="48"/>
      <c r="Q13" s="48"/>
    </row>
    <row r="14" spans="1:17" ht="14.4" customHeight="1" x14ac:dyDescent="0.3">
      <c r="A14" t="s">
        <v>110</v>
      </c>
      <c r="B14" t="s">
        <v>110</v>
      </c>
      <c r="C14" t="s">
        <v>116</v>
      </c>
      <c r="D14" s="23">
        <v>30000000000</v>
      </c>
      <c r="E14" s="20" t="s">
        <v>127</v>
      </c>
      <c r="F14" s="24"/>
      <c r="J14" s="49" t="s">
        <v>163</v>
      </c>
      <c r="K14" s="48"/>
      <c r="L14" s="48"/>
      <c r="M14" s="48"/>
      <c r="N14" s="48"/>
      <c r="O14" s="48"/>
      <c r="P14" s="48"/>
      <c r="Q14" s="48"/>
    </row>
    <row r="15" spans="1:17" ht="14.4" customHeight="1" x14ac:dyDescent="0.3">
      <c r="A15" t="s">
        <v>30</v>
      </c>
      <c r="B15" t="s">
        <v>42</v>
      </c>
      <c r="C15" t="s">
        <v>116</v>
      </c>
      <c r="D15">
        <v>12991891</v>
      </c>
      <c r="E15" s="20" t="s">
        <v>117</v>
      </c>
      <c r="J15" s="49" t="s">
        <v>164</v>
      </c>
      <c r="K15" s="48"/>
      <c r="L15" s="48"/>
      <c r="M15" s="48"/>
      <c r="N15" s="48"/>
      <c r="O15" s="48"/>
      <c r="P15" s="48"/>
      <c r="Q15" s="48"/>
    </row>
    <row r="16" spans="1:17" ht="14.4" customHeight="1" x14ac:dyDescent="0.3">
      <c r="A16" t="s">
        <v>32</v>
      </c>
      <c r="B16" t="s">
        <v>8</v>
      </c>
      <c r="C16" t="s">
        <v>116</v>
      </c>
      <c r="D16">
        <v>20546921</v>
      </c>
      <c r="E16" s="20" t="s">
        <v>117</v>
      </c>
      <c r="J16" s="49" t="s">
        <v>165</v>
      </c>
      <c r="K16" s="48"/>
      <c r="L16" s="48"/>
      <c r="M16" s="48"/>
      <c r="N16" s="48"/>
      <c r="O16" s="48"/>
      <c r="P16" s="48"/>
      <c r="Q16" s="48"/>
    </row>
    <row r="17" spans="1:17" ht="14.4" customHeight="1" x14ac:dyDescent="0.3">
      <c r="A17" t="s">
        <v>31</v>
      </c>
      <c r="B17" t="s">
        <v>43</v>
      </c>
      <c r="C17" t="s">
        <v>116</v>
      </c>
      <c r="D17">
        <v>1682</v>
      </c>
      <c r="E17" s="20" t="s">
        <v>119</v>
      </c>
      <c r="J17" s="49" t="s">
        <v>166</v>
      </c>
      <c r="K17" s="48"/>
      <c r="L17" s="48"/>
      <c r="M17" s="48"/>
      <c r="N17" s="48"/>
      <c r="O17" s="48"/>
      <c r="P17" s="48"/>
      <c r="Q17" s="48"/>
    </row>
    <row r="18" spans="1:17" ht="14.4" customHeight="1" x14ac:dyDescent="0.3">
      <c r="A18" t="s">
        <v>128</v>
      </c>
      <c r="B18" t="s">
        <v>128</v>
      </c>
      <c r="C18" t="s">
        <v>116</v>
      </c>
      <c r="D18">
        <v>3500000</v>
      </c>
      <c r="E18" s="20" t="s">
        <v>129</v>
      </c>
      <c r="J18" s="49" t="s">
        <v>162</v>
      </c>
      <c r="K18" s="48"/>
      <c r="L18" s="48"/>
      <c r="M18" s="48"/>
      <c r="N18" s="48"/>
      <c r="O18" s="48"/>
      <c r="P18" s="48"/>
      <c r="Q18" s="48"/>
    </row>
    <row r="19" spans="1:17" ht="14.4" customHeight="1" x14ac:dyDescent="0.3">
      <c r="A19" t="s">
        <v>176</v>
      </c>
      <c r="B19" t="s">
        <v>130</v>
      </c>
      <c r="C19" t="s">
        <v>116</v>
      </c>
      <c r="D19">
        <v>336</v>
      </c>
      <c r="E19" s="20" t="s">
        <v>119</v>
      </c>
      <c r="J19" s="49" t="s">
        <v>163</v>
      </c>
      <c r="K19" s="48"/>
      <c r="L19" s="48"/>
      <c r="M19" s="48"/>
      <c r="N19" s="48"/>
      <c r="O19" s="48"/>
      <c r="P19" s="48"/>
      <c r="Q19" s="48"/>
    </row>
    <row r="20" spans="1:17" ht="14.4" customHeight="1" x14ac:dyDescent="0.3">
      <c r="A20" t="s">
        <v>177</v>
      </c>
      <c r="B20" t="s">
        <v>44</v>
      </c>
      <c r="C20" t="s">
        <v>116</v>
      </c>
      <c r="D20">
        <v>1668529464</v>
      </c>
      <c r="E20" s="20" t="s">
        <v>119</v>
      </c>
      <c r="J20" s="49" t="s">
        <v>164</v>
      </c>
      <c r="K20" s="48"/>
      <c r="L20" s="48"/>
      <c r="M20" s="48"/>
      <c r="N20" s="48"/>
      <c r="O20" s="48"/>
      <c r="P20" s="48"/>
      <c r="Q20" s="48"/>
    </row>
    <row r="21" spans="1:17" x14ac:dyDescent="0.3">
      <c r="A21" t="s">
        <v>131</v>
      </c>
      <c r="B21" t="s">
        <v>131</v>
      </c>
      <c r="C21" t="s">
        <v>116</v>
      </c>
      <c r="D21">
        <v>6697003</v>
      </c>
      <c r="E21" s="20" t="s">
        <v>117</v>
      </c>
      <c r="J21" s="49" t="s">
        <v>165</v>
      </c>
      <c r="K21" s="49"/>
      <c r="L21" s="49"/>
      <c r="M21" s="49"/>
      <c r="N21" s="49"/>
      <c r="O21" s="49"/>
      <c r="P21" s="49"/>
      <c r="Q21" s="49"/>
    </row>
    <row r="22" spans="1:17" ht="14.4" customHeight="1" x14ac:dyDescent="0.3">
      <c r="A22" t="s">
        <v>94</v>
      </c>
      <c r="B22" t="s">
        <v>12</v>
      </c>
      <c r="C22" t="s">
        <v>116</v>
      </c>
      <c r="D22">
        <v>301</v>
      </c>
      <c r="E22" s="20" t="s">
        <v>119</v>
      </c>
      <c r="J22" s="49" t="s">
        <v>166</v>
      </c>
      <c r="K22" s="48"/>
      <c r="L22" s="48"/>
      <c r="M22" s="48"/>
      <c r="N22" s="48"/>
      <c r="O22" s="48"/>
      <c r="P22" s="48"/>
      <c r="Q22" s="48"/>
    </row>
    <row r="23" spans="1:17" x14ac:dyDescent="0.3">
      <c r="A23" t="s">
        <v>178</v>
      </c>
      <c r="B23" t="s">
        <v>132</v>
      </c>
      <c r="C23" t="s">
        <v>116</v>
      </c>
      <c r="D23">
        <v>2393</v>
      </c>
      <c r="E23" s="20" t="s">
        <v>119</v>
      </c>
      <c r="J23" t="s">
        <v>291</v>
      </c>
    </row>
    <row r="24" spans="1:17" x14ac:dyDescent="0.3">
      <c r="A24" t="s">
        <v>95</v>
      </c>
      <c r="B24" t="s">
        <v>14</v>
      </c>
      <c r="C24" t="s">
        <v>116</v>
      </c>
      <c r="D24">
        <v>100</v>
      </c>
      <c r="E24" s="20" t="s">
        <v>119</v>
      </c>
    </row>
    <row r="25" spans="1:17" x14ac:dyDescent="0.3">
      <c r="A25" t="s">
        <v>133</v>
      </c>
      <c r="B25" t="s">
        <v>133</v>
      </c>
      <c r="C25" t="s">
        <v>116</v>
      </c>
      <c r="D25" s="21">
        <v>95000000</v>
      </c>
      <c r="E25" s="20" t="s">
        <v>134</v>
      </c>
    </row>
    <row r="26" spans="1:17" x14ac:dyDescent="0.3">
      <c r="A26" t="s">
        <v>135</v>
      </c>
      <c r="B26" s="19" t="s">
        <v>135</v>
      </c>
      <c r="C26" t="s">
        <v>116</v>
      </c>
      <c r="D26">
        <v>100310</v>
      </c>
      <c r="E26" s="20" t="s">
        <v>136</v>
      </c>
      <c r="F26" s="26"/>
    </row>
    <row r="27" spans="1:17" x14ac:dyDescent="0.3">
      <c r="A27" t="s">
        <v>137</v>
      </c>
      <c r="B27" t="s">
        <v>137</v>
      </c>
      <c r="C27" t="s">
        <v>116</v>
      </c>
      <c r="D27">
        <v>5851337</v>
      </c>
      <c r="E27" t="s">
        <v>138</v>
      </c>
    </row>
    <row r="28" spans="1:17" x14ac:dyDescent="0.3">
      <c r="A28" t="s">
        <v>139</v>
      </c>
      <c r="B28" t="s">
        <v>139</v>
      </c>
      <c r="C28" t="s">
        <v>116</v>
      </c>
      <c r="D28">
        <v>1019167</v>
      </c>
      <c r="E28" s="20" t="s">
        <v>117</v>
      </c>
    </row>
    <row r="29" spans="1:17" x14ac:dyDescent="0.3">
      <c r="A29" t="s">
        <v>52</v>
      </c>
      <c r="B29" t="s">
        <v>63</v>
      </c>
      <c r="C29" t="s">
        <v>116</v>
      </c>
      <c r="D29">
        <v>71</v>
      </c>
      <c r="E29" s="20" t="s">
        <v>119</v>
      </c>
    </row>
    <row r="30" spans="1:17" x14ac:dyDescent="0.3">
      <c r="A30" t="s">
        <v>53</v>
      </c>
      <c r="B30" t="s">
        <v>13</v>
      </c>
      <c r="C30" t="s">
        <v>116</v>
      </c>
      <c r="D30">
        <v>845</v>
      </c>
      <c r="E30" s="20" t="s">
        <v>119</v>
      </c>
    </row>
    <row r="31" spans="1:17" x14ac:dyDescent="0.3">
      <c r="A31" t="s">
        <v>86</v>
      </c>
      <c r="B31" t="s">
        <v>87</v>
      </c>
      <c r="C31" t="s">
        <v>116</v>
      </c>
      <c r="D31">
        <v>7</v>
      </c>
      <c r="E31" s="20" t="s">
        <v>119</v>
      </c>
    </row>
    <row r="32" spans="1:17" x14ac:dyDescent="0.3">
      <c r="A32" t="s">
        <v>179</v>
      </c>
      <c r="B32" t="s">
        <v>140</v>
      </c>
      <c r="C32" t="s">
        <v>116</v>
      </c>
      <c r="D32">
        <v>36413</v>
      </c>
      <c r="E32" s="20" t="s">
        <v>119</v>
      </c>
    </row>
    <row r="33" spans="1:5" x14ac:dyDescent="0.3">
      <c r="A33" t="s">
        <v>98</v>
      </c>
      <c r="B33" t="s">
        <v>99</v>
      </c>
      <c r="C33" t="s">
        <v>116</v>
      </c>
      <c r="D33">
        <v>57160</v>
      </c>
      <c r="E33" s="20" t="s">
        <v>119</v>
      </c>
    </row>
    <row r="34" spans="1:5" x14ac:dyDescent="0.3">
      <c r="A34" t="s">
        <v>180</v>
      </c>
      <c r="B34" t="s">
        <v>141</v>
      </c>
      <c r="C34" t="s">
        <v>116</v>
      </c>
      <c r="D34">
        <v>982712</v>
      </c>
      <c r="E34" s="20" t="s">
        <v>119</v>
      </c>
    </row>
    <row r="35" spans="1:5" x14ac:dyDescent="0.3">
      <c r="A35" t="s">
        <v>33</v>
      </c>
      <c r="B35" t="s">
        <v>45</v>
      </c>
      <c r="C35" t="s">
        <v>116</v>
      </c>
      <c r="D35">
        <v>18871407</v>
      </c>
      <c r="E35" s="20" t="s">
        <v>117</v>
      </c>
    </row>
    <row r="36" spans="1:5" x14ac:dyDescent="0.3">
      <c r="A36" t="s">
        <v>34</v>
      </c>
      <c r="B36" t="s">
        <v>46</v>
      </c>
      <c r="C36" t="s">
        <v>116</v>
      </c>
      <c r="D36">
        <v>275899</v>
      </c>
      <c r="E36" s="20" t="s">
        <v>117</v>
      </c>
    </row>
    <row r="37" spans="1:5" x14ac:dyDescent="0.3">
      <c r="A37" t="s">
        <v>181</v>
      </c>
      <c r="B37" t="s">
        <v>142</v>
      </c>
      <c r="C37" t="s">
        <v>116</v>
      </c>
      <c r="D37">
        <v>72502</v>
      </c>
      <c r="E37" s="20" t="s">
        <v>117</v>
      </c>
    </row>
    <row r="38" spans="1:5" x14ac:dyDescent="0.3">
      <c r="A38" t="s">
        <v>35</v>
      </c>
      <c r="B38" t="s">
        <v>47</v>
      </c>
      <c r="C38" t="s">
        <v>116</v>
      </c>
      <c r="D38">
        <v>27095</v>
      </c>
      <c r="E38" s="20" t="s">
        <v>119</v>
      </c>
    </row>
    <row r="39" spans="1:5" x14ac:dyDescent="0.3">
      <c r="A39" t="s">
        <v>36</v>
      </c>
      <c r="B39" t="s">
        <v>48</v>
      </c>
      <c r="C39" t="s">
        <v>116</v>
      </c>
      <c r="D39">
        <v>2143025</v>
      </c>
      <c r="E39" s="20" t="s">
        <v>119</v>
      </c>
    </row>
    <row r="40" spans="1:5" x14ac:dyDescent="0.3">
      <c r="A40" t="s">
        <v>182</v>
      </c>
      <c r="B40" t="s">
        <v>143</v>
      </c>
      <c r="C40" t="s">
        <v>116</v>
      </c>
      <c r="D40">
        <v>1196000</v>
      </c>
      <c r="E40" s="20" t="s">
        <v>119</v>
      </c>
    </row>
    <row r="41" spans="1:5" x14ac:dyDescent="0.3">
      <c r="A41" t="s">
        <v>61</v>
      </c>
      <c r="B41" t="s">
        <v>68</v>
      </c>
      <c r="C41" t="s">
        <v>116</v>
      </c>
      <c r="D41">
        <v>4635378</v>
      </c>
      <c r="E41" s="20" t="s">
        <v>117</v>
      </c>
    </row>
    <row r="42" spans="1:5" x14ac:dyDescent="0.3">
      <c r="A42" t="s">
        <v>100</v>
      </c>
      <c r="B42" t="s">
        <v>101</v>
      </c>
      <c r="C42" t="s">
        <v>116</v>
      </c>
      <c r="D42">
        <v>213</v>
      </c>
      <c r="E42" s="20" t="s">
        <v>119</v>
      </c>
    </row>
    <row r="43" spans="1:5" x14ac:dyDescent="0.3">
      <c r="A43" t="s">
        <v>144</v>
      </c>
      <c r="B43" t="s">
        <v>144</v>
      </c>
      <c r="C43" t="s">
        <v>116</v>
      </c>
      <c r="D43">
        <v>380000000</v>
      </c>
      <c r="E43" s="20" t="s">
        <v>145</v>
      </c>
    </row>
    <row r="44" spans="1:5" x14ac:dyDescent="0.3">
      <c r="A44" t="s">
        <v>38</v>
      </c>
      <c r="B44" t="s">
        <v>49</v>
      </c>
      <c r="C44" t="s">
        <v>116</v>
      </c>
      <c r="D44">
        <v>7962</v>
      </c>
      <c r="E44" s="20" t="s">
        <v>119</v>
      </c>
    </row>
    <row r="45" spans="1:5" x14ac:dyDescent="0.3">
      <c r="A45" t="s">
        <v>84</v>
      </c>
      <c r="B45" t="s">
        <v>85</v>
      </c>
      <c r="C45" t="s">
        <v>116</v>
      </c>
      <c r="D45" s="21">
        <v>183</v>
      </c>
      <c r="E45" s="20" t="s">
        <v>119</v>
      </c>
    </row>
    <row r="46" spans="1:5" x14ac:dyDescent="0.3">
      <c r="A46" t="s">
        <v>183</v>
      </c>
      <c r="B46" t="s">
        <v>146</v>
      </c>
      <c r="C46" t="s">
        <v>116</v>
      </c>
      <c r="D46">
        <v>23</v>
      </c>
      <c r="E46" s="20" t="s">
        <v>119</v>
      </c>
    </row>
    <row r="47" spans="1:5" x14ac:dyDescent="0.3">
      <c r="A47" t="s">
        <v>184</v>
      </c>
      <c r="B47" t="s">
        <v>147</v>
      </c>
      <c r="C47" t="s">
        <v>116</v>
      </c>
      <c r="D47">
        <v>29</v>
      </c>
      <c r="E47" s="20" t="s">
        <v>119</v>
      </c>
    </row>
    <row r="48" spans="1:5" x14ac:dyDescent="0.3">
      <c r="A48" t="s">
        <v>185</v>
      </c>
      <c r="B48" t="s">
        <v>148</v>
      </c>
      <c r="C48" t="s">
        <v>116</v>
      </c>
      <c r="D48">
        <v>142347</v>
      </c>
      <c r="E48" s="20" t="s">
        <v>117</v>
      </c>
    </row>
    <row r="49" spans="1:6" x14ac:dyDescent="0.3">
      <c r="A49" t="s">
        <v>102</v>
      </c>
      <c r="B49" t="s">
        <v>103</v>
      </c>
      <c r="C49" t="s">
        <v>116</v>
      </c>
      <c r="D49">
        <v>3737</v>
      </c>
      <c r="E49" s="20" t="s">
        <v>119</v>
      </c>
    </row>
    <row r="50" spans="1:6" x14ac:dyDescent="0.3">
      <c r="A50" t="s">
        <v>104</v>
      </c>
      <c r="B50" t="s">
        <v>15</v>
      </c>
      <c r="C50" t="s">
        <v>116</v>
      </c>
      <c r="D50">
        <v>3011920</v>
      </c>
      <c r="E50" s="20" t="s">
        <v>119</v>
      </c>
    </row>
    <row r="51" spans="1:6" x14ac:dyDescent="0.3">
      <c r="A51" t="s">
        <v>59</v>
      </c>
      <c r="B51" t="s">
        <v>66</v>
      </c>
      <c r="C51" t="s">
        <v>116</v>
      </c>
      <c r="D51">
        <v>368694</v>
      </c>
      <c r="E51" s="20" t="s">
        <v>119</v>
      </c>
    </row>
    <row r="52" spans="1:6" x14ac:dyDescent="0.3">
      <c r="A52" t="s">
        <v>186</v>
      </c>
      <c r="B52" t="s">
        <v>149</v>
      </c>
      <c r="C52" t="s">
        <v>116</v>
      </c>
      <c r="D52">
        <v>156417</v>
      </c>
      <c r="E52" s="20" t="s">
        <v>117</v>
      </c>
    </row>
    <row r="53" spans="1:6" x14ac:dyDescent="0.3">
      <c r="A53" t="s">
        <v>21</v>
      </c>
      <c r="B53" t="s">
        <v>21</v>
      </c>
      <c r="C53" t="s">
        <v>116</v>
      </c>
      <c r="D53">
        <v>1951000000</v>
      </c>
      <c r="E53" s="20" t="s">
        <v>150</v>
      </c>
    </row>
    <row r="54" spans="1:6" x14ac:dyDescent="0.3">
      <c r="A54" t="s">
        <v>151</v>
      </c>
      <c r="B54" t="s">
        <v>151</v>
      </c>
      <c r="C54" t="s">
        <v>116</v>
      </c>
      <c r="D54">
        <v>14400000</v>
      </c>
      <c r="E54" s="20" t="s">
        <v>152</v>
      </c>
      <c r="F54" s="26"/>
    </row>
    <row r="55" spans="1:6" x14ac:dyDescent="0.3">
      <c r="A55" t="s">
        <v>187</v>
      </c>
      <c r="B55" t="s">
        <v>153</v>
      </c>
      <c r="C55" t="s">
        <v>116</v>
      </c>
      <c r="D55">
        <v>1533</v>
      </c>
      <c r="E55" s="20" t="s">
        <v>117</v>
      </c>
    </row>
    <row r="56" spans="1:6" x14ac:dyDescent="0.3">
      <c r="A56" t="s">
        <v>39</v>
      </c>
      <c r="B56" t="s">
        <v>50</v>
      </c>
      <c r="C56" t="s">
        <v>116</v>
      </c>
      <c r="D56">
        <v>332</v>
      </c>
      <c r="E56" s="20" t="s">
        <v>119</v>
      </c>
    </row>
    <row r="57" spans="1:6" x14ac:dyDescent="0.3">
      <c r="A57" t="s">
        <v>105</v>
      </c>
      <c r="B57" t="s">
        <v>11</v>
      </c>
      <c r="C57" t="s">
        <v>116</v>
      </c>
      <c r="D57">
        <v>891</v>
      </c>
      <c r="E57" s="20" t="s">
        <v>119</v>
      </c>
    </row>
    <row r="58" spans="1:6" x14ac:dyDescent="0.3">
      <c r="A58" t="s">
        <v>62</v>
      </c>
      <c r="B58" t="s">
        <v>69</v>
      </c>
      <c r="C58" t="s">
        <v>116</v>
      </c>
      <c r="D58">
        <v>4520677</v>
      </c>
      <c r="E58" s="20" t="s">
        <v>117</v>
      </c>
    </row>
    <row r="59" spans="1:6" x14ac:dyDescent="0.3">
      <c r="A59" t="s">
        <v>60</v>
      </c>
      <c r="B59" t="s">
        <v>67</v>
      </c>
      <c r="C59" t="s">
        <v>116</v>
      </c>
      <c r="D59">
        <v>91354</v>
      </c>
      <c r="E59" s="20" t="s">
        <v>117</v>
      </c>
    </row>
    <row r="60" spans="1:6" x14ac:dyDescent="0.3">
      <c r="A60" t="s">
        <v>55</v>
      </c>
      <c r="B60" t="s">
        <v>64</v>
      </c>
      <c r="C60" t="s">
        <v>116</v>
      </c>
      <c r="D60">
        <v>87000</v>
      </c>
      <c r="E60" s="20" t="s">
        <v>119</v>
      </c>
    </row>
    <row r="61" spans="1:6" x14ac:dyDescent="0.3">
      <c r="A61" t="s">
        <v>56</v>
      </c>
      <c r="B61" t="s">
        <v>154</v>
      </c>
      <c r="C61" t="s">
        <v>116</v>
      </c>
      <c r="D61">
        <v>8220</v>
      </c>
      <c r="E61" s="20" t="s">
        <v>119</v>
      </c>
    </row>
    <row r="62" spans="1:6" x14ac:dyDescent="0.3">
      <c r="A62" t="s">
        <v>40</v>
      </c>
      <c r="B62" t="s">
        <v>51</v>
      </c>
      <c r="C62" t="s">
        <v>116</v>
      </c>
      <c r="D62">
        <v>12140004</v>
      </c>
      <c r="E62" s="20" t="s">
        <v>117</v>
      </c>
    </row>
    <row r="63" spans="1:6" x14ac:dyDescent="0.3">
      <c r="A63" t="s">
        <v>57</v>
      </c>
      <c r="B63" t="s">
        <v>65</v>
      </c>
      <c r="C63" t="s">
        <v>116</v>
      </c>
      <c r="D63">
        <v>928830</v>
      </c>
      <c r="E63" s="20" t="s">
        <v>117</v>
      </c>
    </row>
    <row r="64" spans="1:6" x14ac:dyDescent="0.3">
      <c r="A64" t="s">
        <v>106</v>
      </c>
      <c r="B64" t="s">
        <v>107</v>
      </c>
      <c r="C64" t="s">
        <v>116</v>
      </c>
      <c r="D64">
        <v>45</v>
      </c>
      <c r="E64" t="s">
        <v>293</v>
      </c>
    </row>
    <row r="66" spans="2:9" x14ac:dyDescent="0.3">
      <c r="B66" s="1" t="s">
        <v>155</v>
      </c>
    </row>
    <row r="68" spans="2:9" x14ac:dyDescent="0.3">
      <c r="B68" s="51" t="s">
        <v>156</v>
      </c>
      <c r="C68" s="51"/>
      <c r="D68" s="51"/>
      <c r="E68" s="51"/>
      <c r="F68" s="51"/>
      <c r="G68" s="51"/>
      <c r="H68" s="51"/>
      <c r="I68" s="51"/>
    </row>
    <row r="69" spans="2:9" x14ac:dyDescent="0.3">
      <c r="B69" s="50" t="s">
        <v>157</v>
      </c>
      <c r="C69" s="50"/>
      <c r="D69" s="50"/>
      <c r="E69" s="50"/>
      <c r="F69" s="50"/>
      <c r="G69" s="50"/>
      <c r="H69" s="50"/>
      <c r="I69" s="50"/>
    </row>
    <row r="70" spans="2:9" x14ac:dyDescent="0.3">
      <c r="B70" s="50" t="s">
        <v>158</v>
      </c>
      <c r="C70" s="50"/>
      <c r="D70" s="50"/>
      <c r="E70" s="50"/>
      <c r="F70" s="50"/>
      <c r="G70" s="50"/>
      <c r="H70" s="50"/>
      <c r="I70" s="50"/>
    </row>
    <row r="71" spans="2:9" x14ac:dyDescent="0.3">
      <c r="B71" s="50" t="s">
        <v>159</v>
      </c>
      <c r="C71" s="50"/>
      <c r="D71" s="50"/>
      <c r="E71" s="50"/>
      <c r="F71" s="50"/>
      <c r="G71" s="50"/>
      <c r="H71" s="50"/>
      <c r="I71" s="50"/>
    </row>
    <row r="72" spans="2:9" x14ac:dyDescent="0.3">
      <c r="B72" s="50" t="s">
        <v>160</v>
      </c>
      <c r="C72" s="51"/>
      <c r="D72" s="51"/>
      <c r="E72" s="51"/>
      <c r="F72" s="51"/>
      <c r="G72" s="51"/>
      <c r="H72" s="51"/>
      <c r="I72" s="51"/>
    </row>
    <row r="73" spans="2:9" x14ac:dyDescent="0.3">
      <c r="B73" s="50" t="s">
        <v>161</v>
      </c>
      <c r="C73" s="50"/>
      <c r="D73" s="50"/>
      <c r="E73" s="50"/>
      <c r="F73" s="50"/>
      <c r="G73" s="50"/>
      <c r="H73" s="50"/>
      <c r="I73" s="50"/>
    </row>
    <row r="74" spans="2:9" x14ac:dyDescent="0.3">
      <c r="B74" s="50" t="s">
        <v>162</v>
      </c>
      <c r="C74" s="50"/>
      <c r="D74" s="50"/>
      <c r="E74" s="50"/>
      <c r="F74" s="50"/>
      <c r="G74" s="50"/>
      <c r="H74" s="50"/>
      <c r="I74" s="50"/>
    </row>
    <row r="75" spans="2:9" x14ac:dyDescent="0.3">
      <c r="B75" s="50" t="s">
        <v>163</v>
      </c>
      <c r="C75" s="50"/>
      <c r="D75" s="50"/>
      <c r="E75" s="50"/>
      <c r="F75" s="50"/>
      <c r="G75" s="50"/>
      <c r="H75" s="50"/>
      <c r="I75" s="50"/>
    </row>
    <row r="76" spans="2:9" x14ac:dyDescent="0.3">
      <c r="B76" s="50" t="s">
        <v>164</v>
      </c>
      <c r="C76" s="50"/>
      <c r="D76" s="50"/>
      <c r="E76" s="50"/>
      <c r="F76" s="50"/>
      <c r="G76" s="50"/>
      <c r="H76" s="50"/>
      <c r="I76" s="50"/>
    </row>
    <row r="77" spans="2:9" x14ac:dyDescent="0.3">
      <c r="B77" s="51" t="s">
        <v>165</v>
      </c>
      <c r="C77" s="51"/>
      <c r="D77" s="51"/>
      <c r="E77" s="51"/>
      <c r="F77" s="51"/>
      <c r="G77" s="51"/>
      <c r="H77" s="51"/>
      <c r="I77" s="51"/>
    </row>
    <row r="78" spans="2:9" x14ac:dyDescent="0.3">
      <c r="B78" s="50" t="s">
        <v>166</v>
      </c>
      <c r="C78" s="50"/>
      <c r="D78" s="50"/>
      <c r="E78" s="50"/>
      <c r="F78" s="50"/>
      <c r="G78" s="50"/>
      <c r="H78" s="50"/>
      <c r="I78" s="50"/>
    </row>
  </sheetData>
  <mergeCells count="11">
    <mergeCell ref="B78:I78"/>
    <mergeCell ref="B75:I75"/>
    <mergeCell ref="B72:I72"/>
    <mergeCell ref="B77:I77"/>
    <mergeCell ref="B68:I68"/>
    <mergeCell ref="B76:I76"/>
    <mergeCell ref="B74:I74"/>
    <mergeCell ref="B71:I71"/>
    <mergeCell ref="B69:I69"/>
    <mergeCell ref="B70:I70"/>
    <mergeCell ref="B73:I73"/>
  </mergeCells>
  <hyperlinks>
    <hyperlink ref="J3" r:id="rId1" display="https://data.europa.eu/doi/10.2760/386650" xr:uid="{D751F41D-512C-47A5-AF7E-FC6C7D496E3F}"/>
    <hyperlink ref="E64" r:id="rId2" display="https://doi.org/10.1007/s41247-024-00118-y" xr:uid="{1E7C5612-9797-4F6B-800A-9DC7DFABD36C}"/>
    <hyperlink ref="J23" r:id="rId3" display="https://doi.org/10.1007/s41247-024-00118-y" xr:uid="{83218E63-1E6D-4518-9115-C7DC08F1B94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7F7B6-41D6-4789-80AE-26AF2D378DFD}">
  <sheetPr>
    <tabColor theme="5" tint="0.39997558519241921"/>
  </sheetPr>
  <dimension ref="A1:M43"/>
  <sheetViews>
    <sheetView topLeftCell="A13" zoomScaleNormal="100" workbookViewId="0">
      <selection activeCell="M18" sqref="M18"/>
    </sheetView>
  </sheetViews>
  <sheetFormatPr defaultRowHeight="14.4" x14ac:dyDescent="0.3"/>
  <cols>
    <col min="7" max="7" width="10.5546875" customWidth="1"/>
    <col min="9" max="9" width="10" customWidth="1"/>
    <col min="12" max="12" width="20.88671875" customWidth="1"/>
  </cols>
  <sheetData>
    <row r="1" spans="1:13" x14ac:dyDescent="0.3">
      <c r="A1" t="s">
        <v>268</v>
      </c>
      <c r="G1" s="52" t="s">
        <v>263</v>
      </c>
      <c r="H1" s="52"/>
      <c r="I1" s="52" t="s">
        <v>262</v>
      </c>
      <c r="J1" s="52"/>
      <c r="L1" t="s">
        <v>266</v>
      </c>
      <c r="M1" t="s">
        <v>264</v>
      </c>
    </row>
    <row r="2" spans="1:13" x14ac:dyDescent="0.3">
      <c r="A2" t="s">
        <v>21</v>
      </c>
      <c r="B2">
        <f>P34-R34</f>
        <v>0</v>
      </c>
      <c r="G2" t="s">
        <v>269</v>
      </c>
      <c r="H2" t="s">
        <v>261</v>
      </c>
      <c r="I2" t="s">
        <v>269</v>
      </c>
      <c r="J2" t="s">
        <v>261</v>
      </c>
      <c r="L2" t="s">
        <v>317</v>
      </c>
      <c r="M2" t="s">
        <v>112</v>
      </c>
    </row>
    <row r="3" spans="1:13" x14ac:dyDescent="0.3">
      <c r="A3" t="s">
        <v>32</v>
      </c>
      <c r="B3">
        <f>P36-R36</f>
        <v>0</v>
      </c>
      <c r="F3" t="s">
        <v>270</v>
      </c>
      <c r="G3">
        <v>0.4</v>
      </c>
      <c r="H3">
        <v>0.6</v>
      </c>
      <c r="I3">
        <v>0.68</v>
      </c>
      <c r="J3">
        <v>0.32</v>
      </c>
      <c r="L3" t="s">
        <v>276</v>
      </c>
      <c r="M3" t="s">
        <v>277</v>
      </c>
    </row>
    <row r="4" spans="1:13" x14ac:dyDescent="0.3">
      <c r="A4" t="s">
        <v>70</v>
      </c>
      <c r="B4">
        <f>P37-R37</f>
        <v>0</v>
      </c>
      <c r="G4" s="1"/>
      <c r="L4" t="s">
        <v>278</v>
      </c>
    </row>
    <row r="6" spans="1:13" x14ac:dyDescent="0.3">
      <c r="B6" s="52" t="s">
        <v>263</v>
      </c>
      <c r="C6" s="52"/>
      <c r="D6" s="52" t="s">
        <v>262</v>
      </c>
      <c r="E6" s="52"/>
      <c r="L6" t="s">
        <v>265</v>
      </c>
      <c r="M6" t="s">
        <v>267</v>
      </c>
    </row>
    <row r="7" spans="1:13" x14ac:dyDescent="0.3">
      <c r="B7" t="s">
        <v>269</v>
      </c>
      <c r="C7" t="s">
        <v>261</v>
      </c>
      <c r="D7" t="s">
        <v>269</v>
      </c>
      <c r="E7" t="s">
        <v>261</v>
      </c>
      <c r="M7" t="s">
        <v>313</v>
      </c>
    </row>
    <row r="8" spans="1:13" x14ac:dyDescent="0.3">
      <c r="A8" s="45" t="s">
        <v>21</v>
      </c>
      <c r="B8" s="45">
        <v>115318.11111111099</v>
      </c>
      <c r="C8" s="45">
        <v>118986.07692307601</v>
      </c>
      <c r="D8">
        <f t="shared" ref="D8:E10" si="0">B8+$B2</f>
        <v>115318.11111111099</v>
      </c>
      <c r="E8">
        <f t="shared" si="0"/>
        <v>118986.07692307601</v>
      </c>
      <c r="M8" t="s">
        <v>272</v>
      </c>
    </row>
    <row r="9" spans="1:13" x14ac:dyDescent="0.3">
      <c r="A9" s="45" t="s">
        <v>32</v>
      </c>
      <c r="B9" s="45">
        <v>8963</v>
      </c>
      <c r="C9" s="45">
        <v>2123.8571428571399</v>
      </c>
      <c r="D9">
        <f t="shared" si="0"/>
        <v>8963</v>
      </c>
      <c r="E9">
        <f t="shared" si="0"/>
        <v>2123.8571428571399</v>
      </c>
      <c r="M9" t="s">
        <v>274</v>
      </c>
    </row>
    <row r="10" spans="1:13" x14ac:dyDescent="0.3">
      <c r="A10" s="45" t="s">
        <v>70</v>
      </c>
      <c r="B10" s="45">
        <v>1311.8571428571399</v>
      </c>
      <c r="C10" s="45">
        <v>1896</v>
      </c>
      <c r="D10">
        <f t="shared" si="0"/>
        <v>1311.8571428571399</v>
      </c>
      <c r="E10">
        <f t="shared" si="0"/>
        <v>1896</v>
      </c>
      <c r="M10" t="s">
        <v>318</v>
      </c>
    </row>
    <row r="11" spans="1:13" x14ac:dyDescent="0.3">
      <c r="A11" s="45" t="s">
        <v>40</v>
      </c>
      <c r="B11" s="45">
        <v>5500</v>
      </c>
      <c r="C11" s="45">
        <v>5500</v>
      </c>
      <c r="D11" s="45">
        <v>5500</v>
      </c>
      <c r="E11" s="45">
        <v>5500</v>
      </c>
    </row>
    <row r="12" spans="1:13" x14ac:dyDescent="0.3">
      <c r="A12" s="45" t="s">
        <v>61</v>
      </c>
      <c r="B12" s="45">
        <v>6720</v>
      </c>
      <c r="C12" s="45"/>
      <c r="D12" s="45">
        <v>6720</v>
      </c>
      <c r="E12" s="45"/>
    </row>
    <row r="13" spans="1:13" x14ac:dyDescent="0.3">
      <c r="A13" s="45" t="s">
        <v>33</v>
      </c>
      <c r="B13" s="45">
        <v>790</v>
      </c>
      <c r="C13" s="45">
        <v>790</v>
      </c>
      <c r="D13" s="45">
        <v>790</v>
      </c>
      <c r="E13" s="45">
        <v>790</v>
      </c>
    </row>
    <row r="14" spans="1:13" x14ac:dyDescent="0.3">
      <c r="A14" s="45" t="s">
        <v>70</v>
      </c>
      <c r="B14" s="45">
        <v>1596.6</v>
      </c>
      <c r="C14" s="45">
        <v>1968</v>
      </c>
      <c r="D14" s="45">
        <v>1596.6</v>
      </c>
      <c r="E14" s="45">
        <v>1968</v>
      </c>
    </row>
    <row r="15" spans="1:13" x14ac:dyDescent="0.3">
      <c r="A15" s="45" t="s">
        <v>36</v>
      </c>
      <c r="B15" s="45">
        <v>267</v>
      </c>
      <c r="C15" s="45">
        <v>415.666666666666</v>
      </c>
      <c r="D15" s="45">
        <v>267</v>
      </c>
      <c r="E15" s="45">
        <v>415.666666666666</v>
      </c>
    </row>
    <row r="16" spans="1:13" x14ac:dyDescent="0.3">
      <c r="A16" s="45" t="s">
        <v>35</v>
      </c>
      <c r="B16" s="45">
        <v>140.371428571428</v>
      </c>
      <c r="C16" s="45">
        <v>29.8</v>
      </c>
      <c r="D16" s="45">
        <v>140.371428571428</v>
      </c>
      <c r="E16" s="45">
        <v>29.8</v>
      </c>
    </row>
    <row r="17" spans="1:5" x14ac:dyDescent="0.3">
      <c r="A17" s="45" t="s">
        <v>30</v>
      </c>
      <c r="B17" s="45">
        <v>382</v>
      </c>
      <c r="C17" s="45">
        <v>525</v>
      </c>
      <c r="D17" s="45">
        <v>382</v>
      </c>
      <c r="E17" s="45">
        <v>525</v>
      </c>
    </row>
    <row r="18" spans="1:5" x14ac:dyDescent="0.3">
      <c r="A18" s="45" t="s">
        <v>34</v>
      </c>
      <c r="B18" s="45">
        <v>109</v>
      </c>
      <c r="C18" s="45">
        <v>109</v>
      </c>
      <c r="D18" s="45">
        <v>109</v>
      </c>
      <c r="E18" s="45">
        <v>109</v>
      </c>
    </row>
    <row r="19" spans="1:5" x14ac:dyDescent="0.3">
      <c r="A19" s="45" t="s">
        <v>38</v>
      </c>
      <c r="B19" s="45">
        <v>24.4545454545454</v>
      </c>
      <c r="C19" s="45">
        <v>4</v>
      </c>
      <c r="D19" s="45">
        <v>24.4545454545454</v>
      </c>
      <c r="E19" s="45">
        <v>4</v>
      </c>
    </row>
    <row r="20" spans="1:5" x14ac:dyDescent="0.3">
      <c r="A20" s="45" t="s">
        <v>31</v>
      </c>
      <c r="B20" s="45">
        <v>14.817391304347799</v>
      </c>
      <c r="C20" s="45">
        <v>2.6875</v>
      </c>
      <c r="D20" s="45">
        <v>14.817391304347799</v>
      </c>
      <c r="E20" s="45">
        <v>2.6875</v>
      </c>
    </row>
    <row r="21" spans="1:5" x14ac:dyDescent="0.3">
      <c r="A21" s="45" t="s">
        <v>39</v>
      </c>
      <c r="B21" s="45">
        <v>6.1375000000000002</v>
      </c>
      <c r="C21" s="45">
        <v>1</v>
      </c>
      <c r="D21" s="45">
        <v>6.1375000000000002</v>
      </c>
      <c r="E21" s="45">
        <v>1</v>
      </c>
    </row>
    <row r="22" spans="1:5" x14ac:dyDescent="0.3">
      <c r="A22" s="45" t="s">
        <v>93</v>
      </c>
      <c r="B22" s="45">
        <v>3.5</v>
      </c>
      <c r="C22" s="45">
        <v>3.5</v>
      </c>
      <c r="D22" s="45">
        <v>3.5</v>
      </c>
      <c r="E22" s="45">
        <v>3.5</v>
      </c>
    </row>
    <row r="23" spans="1:5" x14ac:dyDescent="0.3">
      <c r="A23" s="45" t="s">
        <v>56</v>
      </c>
      <c r="B23" s="45">
        <v>1.2250000000000001</v>
      </c>
      <c r="C23" s="45"/>
      <c r="D23" s="45">
        <v>1.2250000000000001</v>
      </c>
      <c r="E23" s="45"/>
    </row>
    <row r="24" spans="1:5" x14ac:dyDescent="0.3">
      <c r="A24" s="46" t="s">
        <v>273</v>
      </c>
      <c r="B24" s="46">
        <v>300000</v>
      </c>
      <c r="C24" s="46">
        <v>300000</v>
      </c>
      <c r="D24" s="46">
        <v>500000</v>
      </c>
      <c r="E24" s="46">
        <v>500000</v>
      </c>
    </row>
    <row r="25" spans="1:5" x14ac:dyDescent="0.3">
      <c r="A25" t="s">
        <v>271</v>
      </c>
    </row>
    <row r="26" spans="1:5" x14ac:dyDescent="0.3">
      <c r="B26" t="s">
        <v>263</v>
      </c>
      <c r="C26" t="s">
        <v>262</v>
      </c>
    </row>
    <row r="27" spans="1:5" x14ac:dyDescent="0.3">
      <c r="A27" s="45" t="s">
        <v>21</v>
      </c>
      <c r="B27">
        <f>$B8*$G$3+$C8*$H$3</f>
        <v>117518.89059829</v>
      </c>
      <c r="C27">
        <f>$D8*$I$3+$E8*$J$3</f>
        <v>116491.86017093981</v>
      </c>
    </row>
    <row r="28" spans="1:5" x14ac:dyDescent="0.3">
      <c r="A28" s="45" t="s">
        <v>32</v>
      </c>
      <c r="B28">
        <f t="shared" ref="B28:B43" si="1">$B9*$G$3+$C9*$H$3</f>
        <v>4859.5142857142837</v>
      </c>
      <c r="C28">
        <f t="shared" ref="C28:C43" si="2">$D9*$I$3+$E9*$J$3</f>
        <v>6774.4742857142846</v>
      </c>
    </row>
    <row r="29" spans="1:5" x14ac:dyDescent="0.3">
      <c r="A29" s="45" t="s">
        <v>70</v>
      </c>
      <c r="B29">
        <f t="shared" si="1"/>
        <v>1662.3428571428558</v>
      </c>
      <c r="C29">
        <f t="shared" si="2"/>
        <v>1498.7828571428554</v>
      </c>
    </row>
    <row r="30" spans="1:5" x14ac:dyDescent="0.3">
      <c r="A30" s="45" t="s">
        <v>40</v>
      </c>
      <c r="B30">
        <f>$B11*$G$3+$C11*$H$3</f>
        <v>5500</v>
      </c>
      <c r="C30">
        <f>$D11*$I$3+$E11*$J$3</f>
        <v>5500</v>
      </c>
    </row>
    <row r="31" spans="1:5" x14ac:dyDescent="0.3">
      <c r="A31" s="45" t="s">
        <v>61</v>
      </c>
      <c r="B31">
        <f t="shared" si="1"/>
        <v>2688</v>
      </c>
      <c r="C31">
        <f t="shared" si="2"/>
        <v>4569.6000000000004</v>
      </c>
    </row>
    <row r="32" spans="1:5" x14ac:dyDescent="0.3">
      <c r="A32" s="45" t="s">
        <v>33</v>
      </c>
      <c r="B32">
        <f t="shared" si="1"/>
        <v>790</v>
      </c>
      <c r="C32">
        <f t="shared" si="2"/>
        <v>790</v>
      </c>
    </row>
    <row r="33" spans="1:3" x14ac:dyDescent="0.3">
      <c r="A33" s="45" t="s">
        <v>70</v>
      </c>
      <c r="B33">
        <f t="shared" si="1"/>
        <v>1819.44</v>
      </c>
      <c r="C33">
        <f t="shared" si="2"/>
        <v>1715.4480000000001</v>
      </c>
    </row>
    <row r="34" spans="1:3" x14ac:dyDescent="0.3">
      <c r="A34" s="45" t="s">
        <v>36</v>
      </c>
      <c r="B34">
        <f t="shared" si="1"/>
        <v>356.19999999999959</v>
      </c>
      <c r="C34">
        <f t="shared" si="2"/>
        <v>314.57333333333315</v>
      </c>
    </row>
    <row r="35" spans="1:3" x14ac:dyDescent="0.3">
      <c r="A35" s="45" t="s">
        <v>35</v>
      </c>
      <c r="B35">
        <f t="shared" si="1"/>
        <v>74.028571428571198</v>
      </c>
      <c r="C35">
        <f t="shared" si="2"/>
        <v>104.98857142857105</v>
      </c>
    </row>
    <row r="36" spans="1:3" x14ac:dyDescent="0.3">
      <c r="A36" s="45" t="s">
        <v>30</v>
      </c>
      <c r="B36">
        <f t="shared" si="1"/>
        <v>467.8</v>
      </c>
      <c r="C36">
        <f>$D17*$I$3+$E17*$J$3</f>
        <v>427.76</v>
      </c>
    </row>
    <row r="37" spans="1:3" x14ac:dyDescent="0.3">
      <c r="A37" s="45" t="s">
        <v>34</v>
      </c>
      <c r="B37">
        <f t="shared" si="1"/>
        <v>109</v>
      </c>
      <c r="C37">
        <f t="shared" si="2"/>
        <v>109</v>
      </c>
    </row>
    <row r="38" spans="1:3" x14ac:dyDescent="0.3">
      <c r="A38" s="45" t="s">
        <v>38</v>
      </c>
      <c r="B38">
        <f t="shared" si="1"/>
        <v>12.18181818181816</v>
      </c>
      <c r="C38">
        <f t="shared" si="2"/>
        <v>17.909090909090875</v>
      </c>
    </row>
    <row r="39" spans="1:3" x14ac:dyDescent="0.3">
      <c r="A39" s="45" t="s">
        <v>31</v>
      </c>
      <c r="B39">
        <f t="shared" si="1"/>
        <v>7.5394565217391198</v>
      </c>
      <c r="C39">
        <f t="shared" si="2"/>
        <v>10.935826086956503</v>
      </c>
    </row>
    <row r="40" spans="1:3" x14ac:dyDescent="0.3">
      <c r="A40" s="45" t="s">
        <v>39</v>
      </c>
      <c r="B40">
        <f t="shared" si="1"/>
        <v>3.0550000000000002</v>
      </c>
      <c r="C40">
        <f t="shared" si="2"/>
        <v>4.4935000000000009</v>
      </c>
    </row>
    <row r="41" spans="1:3" x14ac:dyDescent="0.3">
      <c r="A41" s="45" t="s">
        <v>93</v>
      </c>
      <c r="B41">
        <f t="shared" si="1"/>
        <v>3.5</v>
      </c>
      <c r="C41">
        <f t="shared" si="2"/>
        <v>3.5000000000000004</v>
      </c>
    </row>
    <row r="42" spans="1:3" x14ac:dyDescent="0.3">
      <c r="A42" s="45" t="s">
        <v>56</v>
      </c>
      <c r="B42">
        <f t="shared" si="1"/>
        <v>0.49000000000000005</v>
      </c>
      <c r="C42">
        <f t="shared" si="2"/>
        <v>0.83300000000000007</v>
      </c>
    </row>
    <row r="43" spans="1:3" x14ac:dyDescent="0.3">
      <c r="A43" s="46" t="s">
        <v>273</v>
      </c>
      <c r="B43">
        <f t="shared" si="1"/>
        <v>300000</v>
      </c>
      <c r="C43">
        <f t="shared" si="2"/>
        <v>500000</v>
      </c>
    </row>
  </sheetData>
  <mergeCells count="4">
    <mergeCell ref="B6:C6"/>
    <mergeCell ref="D6:E6"/>
    <mergeCell ref="G1:H1"/>
    <mergeCell ref="I1:J1"/>
  </mergeCells>
  <hyperlinks>
    <hyperlink ref="M1" r:id="rId1" display="https://doi.org/10.1016/j.rser.2022.112334" xr:uid="{92411AF5-31F7-4E42-91D2-5D77BD2478DE}"/>
    <hyperlink ref="M2" r:id="rId2" display="https://publications.jrc.ec.europa.eu/repository/handle/JRC139701" xr:uid="{5EE167F2-7203-4F81-9980-C807F7593732}"/>
    <hyperlink ref="M3" r:id="rId3" display="https://data.europa.eu/doi/10.2760/160859" xr:uid="{A91C82BE-1DF5-4648-8DDF-384665C36EEF}"/>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Welcome</vt:lpstr>
      <vt:lpstr>KM</vt:lpstr>
      <vt:lpstr>EV</vt:lpstr>
      <vt:lpstr>GB</vt:lpstr>
      <vt:lpstr>HA</vt:lpstr>
      <vt:lpstr>MI Master</vt:lpstr>
      <vt:lpstr>Lifetime</vt:lpstr>
      <vt:lpstr>Global Supply</vt:lpstr>
      <vt:lpstr>MI Wind</vt:lpstr>
      <vt:lpstr>MI Solar</vt:lpstr>
      <vt:lpstr>MI Nuclear</vt:lpstr>
      <vt:lpstr>MI CAES</vt:lpstr>
      <vt:lpstr>MI Gas, Coal, Biomass &amp; Waste</vt:lpstr>
      <vt:lpstr>MI Redox flow</vt:lpstr>
      <vt:lpstr>MI Battery</vt:lpstr>
      <vt:lpstr>MI P2H</vt:lpstr>
      <vt:lpstr>MI P2G</vt:lpstr>
      <vt:lpstr>BB C-Si solar</vt:lpstr>
      <vt:lpstr>BB geared turbines</vt:lpstr>
      <vt:lpstr>BB Iridium Efficiency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Jacobs</dc:creator>
  <cp:lastModifiedBy>Dirk Jacobs</cp:lastModifiedBy>
  <dcterms:created xsi:type="dcterms:W3CDTF">2025-04-03T08:26:23Z</dcterms:created>
  <dcterms:modified xsi:type="dcterms:W3CDTF">2025-06-23T12:47:42Z</dcterms:modified>
</cp:coreProperties>
</file>