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C364B47C-6885-7841-9E56-FDE2F88050B9}" xr6:coauthVersionLast="46" xr6:coauthVersionMax="46" xr10:uidLastSave="{00000000-0000-0000-0000-000000000000}"/>
  <bookViews>
    <workbookView xWindow="33340" yWindow="50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4" i="1" l="1"/>
  <c r="F334" i="1"/>
  <c r="G334" i="1" s="1"/>
  <c r="M334" i="1" s="1"/>
  <c r="N334" i="1"/>
  <c r="O334" i="1"/>
  <c r="C333" i="1"/>
  <c r="F333" i="1"/>
  <c r="G333" i="1" s="1"/>
  <c r="M333" i="1" s="1"/>
  <c r="N333" i="1"/>
  <c r="O333" i="1"/>
  <c r="C332" i="1"/>
  <c r="F332" i="1"/>
  <c r="G332" i="1" s="1"/>
  <c r="N332" i="1"/>
  <c r="O332" i="1"/>
  <c r="C331" i="1"/>
  <c r="F331" i="1"/>
  <c r="G331" i="1" s="1"/>
  <c r="M331" i="1" s="1"/>
  <c r="N331" i="1"/>
  <c r="O331" i="1"/>
  <c r="C330" i="1"/>
  <c r="F330" i="1"/>
  <c r="G330" i="1" s="1"/>
  <c r="N330" i="1"/>
  <c r="O330" i="1"/>
  <c r="C329" i="1"/>
  <c r="F329" i="1"/>
  <c r="G329" i="1" s="1"/>
  <c r="N329" i="1"/>
  <c r="O329" i="1"/>
  <c r="C328" i="1"/>
  <c r="F328" i="1"/>
  <c r="G328" i="1" s="1"/>
  <c r="N328" i="1"/>
  <c r="O328" i="1"/>
  <c r="C327" i="1"/>
  <c r="F327" i="1"/>
  <c r="G327" i="1" s="1"/>
  <c r="M327" i="1" s="1"/>
  <c r="N327" i="1"/>
  <c r="O327" i="1"/>
  <c r="C326" i="1"/>
  <c r="F326" i="1"/>
  <c r="G326" i="1" s="1"/>
  <c r="N326" i="1"/>
  <c r="O326" i="1"/>
  <c r="C325" i="1"/>
  <c r="F325" i="1"/>
  <c r="G325" i="1" s="1"/>
  <c r="M325" i="1" s="1"/>
  <c r="N325" i="1"/>
  <c r="O325" i="1"/>
  <c r="C324" i="1"/>
  <c r="F324" i="1"/>
  <c r="G324" i="1" s="1"/>
  <c r="M324" i="1" s="1"/>
  <c r="N324" i="1"/>
  <c r="O324" i="1"/>
  <c r="C323" i="1"/>
  <c r="F323" i="1"/>
  <c r="G323" i="1" s="1"/>
  <c r="M323" i="1" s="1"/>
  <c r="N323" i="1"/>
  <c r="O323" i="1"/>
  <c r="C322" i="1"/>
  <c r="F322" i="1"/>
  <c r="G322" i="1" s="1"/>
  <c r="M322" i="1" s="1"/>
  <c r="N322" i="1"/>
  <c r="O322" i="1"/>
  <c r="C321" i="1"/>
  <c r="F321" i="1"/>
  <c r="G321" i="1" s="1"/>
  <c r="N321" i="1"/>
  <c r="O321" i="1"/>
  <c r="C320" i="1"/>
  <c r="F320" i="1"/>
  <c r="G320" i="1" s="1"/>
  <c r="N320" i="1"/>
  <c r="O320" i="1"/>
  <c r="C319" i="1"/>
  <c r="F319" i="1"/>
  <c r="G319" i="1" s="1"/>
  <c r="N319" i="1"/>
  <c r="O319" i="1"/>
  <c r="C318" i="1"/>
  <c r="F318" i="1"/>
  <c r="G318" i="1" s="1"/>
  <c r="N318" i="1"/>
  <c r="O318" i="1"/>
  <c r="C317" i="1"/>
  <c r="F317" i="1"/>
  <c r="G317" i="1" s="1"/>
  <c r="N317" i="1"/>
  <c r="O317" i="1"/>
  <c r="C316" i="1"/>
  <c r="F316" i="1"/>
  <c r="G316" i="1" s="1"/>
  <c r="M316" i="1" s="1"/>
  <c r="N316" i="1"/>
  <c r="O316" i="1"/>
  <c r="C315" i="1"/>
  <c r="F315" i="1"/>
  <c r="G315" i="1" s="1"/>
  <c r="M315" i="1" s="1"/>
  <c r="N315" i="1"/>
  <c r="O315" i="1"/>
  <c r="C314" i="1"/>
  <c r="F314" i="1"/>
  <c r="G314" i="1" s="1"/>
  <c r="N314" i="1"/>
  <c r="O314" i="1"/>
  <c r="C313" i="1"/>
  <c r="F313" i="1"/>
  <c r="G313" i="1" s="1"/>
  <c r="M313" i="1" s="1"/>
  <c r="N313" i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O51" i="1" s="1"/>
  <c r="I51" i="1"/>
  <c r="N51" i="1" s="1"/>
  <c r="F52" i="1"/>
  <c r="G52" i="1" s="1"/>
  <c r="F51" i="1"/>
  <c r="F50" i="1"/>
  <c r="G50" i="1" s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334" i="1" l="1"/>
  <c r="P332" i="1"/>
  <c r="P333" i="1"/>
  <c r="M332" i="1"/>
  <c r="P331" i="1"/>
  <c r="P330" i="1"/>
  <c r="M330" i="1"/>
  <c r="P328" i="1"/>
  <c r="P329" i="1"/>
  <c r="M329" i="1"/>
  <c r="M328" i="1"/>
  <c r="P326" i="1"/>
  <c r="P327" i="1"/>
  <c r="M326" i="1"/>
  <c r="P325" i="1"/>
  <c r="N52" i="1"/>
  <c r="P55" i="1" s="1"/>
  <c r="P324" i="1"/>
  <c r="P323" i="1"/>
  <c r="P320" i="1"/>
  <c r="P321" i="1"/>
  <c r="P322" i="1"/>
  <c r="M321" i="1"/>
  <c r="M320" i="1"/>
  <c r="P319" i="1"/>
  <c r="P317" i="1"/>
  <c r="M319" i="1"/>
  <c r="M317" i="1"/>
  <c r="P318" i="1"/>
  <c r="M318" i="1"/>
  <c r="P316" i="1"/>
  <c r="P315" i="1"/>
  <c r="P314" i="1"/>
  <c r="M314" i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P57" i="1" l="1"/>
  <c r="P56" i="1"/>
  <c r="P52" i="1"/>
  <c r="P53" i="1"/>
  <c r="S7" i="1" a="1"/>
  <c r="S7" i="1" s="1"/>
  <c r="T7" i="1" a="1"/>
  <c r="T7" i="1" s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<sst xmlns="http://schemas.openxmlformats.org/spreadsheetml/2006/main" count="48" uniqueCount="43">
  <si>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</si>
  <si>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</si>
  <si>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</si>
  <si>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</si>
  <si>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</si>
  <si>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</si>
  <si>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</si>
  <si>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</si>
  <si>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</si>
  <si>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</si>
  <si>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</si>
  <si>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</si>
  <si>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</si>
  <si>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</si>
  <si>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</si>
  <si>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</si>
  <si>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</si>
  <si>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</si>
  <si>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</si>
  <si>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</si>
  <si>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</si>
  <si>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</si>
  <si>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</si>
  <si>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</si>
  <si>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</si>
  <si>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</si>
  <si>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</si>
  <si>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</si>
  <si>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</si>
  <si>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</si>
  <si>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</si>
  <si>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</si>
  <si>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</si>
  <si>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</si>
  <si>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</si>
  <si>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nachträglich korrigiert</t>
  </si>
  <si>
    <t>RKI Zahlen</t>
  </si>
  <si>
    <t>nachträglich auf RKI korrigiert</t>
  </si>
  <si>
    <t>LKNR</t>
  </si>
  <si>
    <t>05111</t>
  </si>
  <si>
    <t>Die aktuellen COVID-19-Zahlen für @Duesseldorf im Verlauf: #CoronaD</t>
  </si>
  <si>
    <t>16.02., insg. 16.498 (+8) Düsseldorfer mit Coronadiagnose, akt. infiz.: 724 (-44), 83 (-4) in Krankenhäusern i. Beh., davon 17 (+1) auf Intensiv, 930 (-1) in Quaran., 15.520 (+50) genesen. 254 (+2) verstorben, 7-Tages-Inzidenz 36,2 (35,7) #CoronaD</t>
  </si>
  <si>
    <t>RKI-nachträglich korrigiert (manuell)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</si>
</sst>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000000"/>
      <name val="Menlo"/>
      <family val="2"/>
    </font>
    <font>
      <sz val="12"/>
      <color rgb="FF24292E"/>
      <name val="Consolas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0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14" fontId="6" fillId="0" borderId="0" xfId="0" applyNumberFormat="1" applyFont="1"/>
    <xf numFmtId="0" fontId="0" fillId="3" borderId="0" xfId="0" applyFont="1" applyFill="1"/>
    <xf numFmtId="0" fontId="6" fillId="0" borderId="0" xfId="0" applyFont="1"/>
    <xf numFmtId="0" fontId="5" fillId="5" borderId="0" xfId="1" applyNumberFormat="1" applyFont="1" applyFill="1" applyBorder="1"/>
    <xf numFmtId="0" fontId="0" fillId="5" borderId="0" xfId="0" applyFont="1" applyFill="1"/>
    <xf numFmtId="0" fontId="0" fillId="5" borderId="0" xfId="0" applyFont="1" applyFill="1" applyBorder="1"/>
    <xf numFmtId="0" fontId="0" fillId="6" borderId="0" xfId="0" applyFont="1" applyFill="1"/>
    <xf numFmtId="0" fontId="0" fillId="6" borderId="0" xfId="0" applyFont="1" applyFill="1" applyBorder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0" fontId="7" fillId="0" borderId="0" xfId="0" applyFont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0" fontId="0" fillId="5" borderId="0" xfId="1" applyNumberFormat="1" applyFont="1" applyFill="1" applyBorder="1"/>
    <xf numFmtId="0" fontId="8" fillId="0" borderId="0" xfId="0" applyFon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Tabelle1!$A$7:$A$334</c:f>
              <c:numCache>
                <c:formatCode>d\-mmm</c:formatCode>
                <c:ptCount val="32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</c:numCache>
            </c:numRef>
          </c:cat>
          <c:val>
            <c:numRef>
              <c:f>Tabelle1!$C$7:$C$334</c:f>
              <c:numCache>
                <c:formatCode>0</c:formatCode>
                <c:ptCount val="328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Tabelle1!$A$7:$A$334</c:f>
              <c:numCache>
                <c:formatCode>d\-mmm</c:formatCode>
                <c:ptCount val="32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</c:numCache>
            </c:numRef>
          </c:cat>
          <c:val>
            <c:numRef>
              <c:f>Tabelle1!$D$7:$D$334</c:f>
              <c:numCache>
                <c:formatCode>General</c:formatCode>
                <c:ptCount val="32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Tabelle1!$A$7:$A$334</c:f>
              <c:numCache>
                <c:formatCode>d\-mmm</c:formatCode>
                <c:ptCount val="32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</c:numCache>
            </c:numRef>
          </c:cat>
          <c:val>
            <c:numRef>
              <c:f>Tabelle1!$E$7:$E$334</c:f>
              <c:numCache>
                <c:formatCode>General</c:formatCode>
                <c:ptCount val="328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 formatCode="0">
                  <c:v>15</c:v>
                </c:pt>
                <c:pt idx="324" formatCode="0">
                  <c:v>15</c:v>
                </c:pt>
                <c:pt idx="325" formatCode="0">
                  <c:v>16</c:v>
                </c:pt>
                <c:pt idx="326" formatCode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Tabelle1!$A$7:$A$334</c:f>
              <c:numCache>
                <c:formatCode>d\-mmm</c:formatCode>
                <c:ptCount val="32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</c:numCache>
            </c:numRef>
          </c:cat>
          <c:val>
            <c:numRef>
              <c:f>Tabelle1!$F$7:$F$334</c:f>
              <c:numCache>
                <c:formatCode>General</c:formatCode>
                <c:ptCount val="328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Tabelle1!$N$7:$N$334</c:f>
              <c:numCache>
                <c:formatCode>General</c:formatCode>
                <c:ptCount val="328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107</c:v>
                </c:pt>
                <c:pt idx="301">
                  <c:v>49</c:v>
                </c:pt>
                <c:pt idx="302">
                  <c:v>77</c:v>
                </c:pt>
                <c:pt idx="303">
                  <c:v>94</c:v>
                </c:pt>
                <c:pt idx="304">
                  <c:v>35</c:v>
                </c:pt>
                <c:pt idx="305">
                  <c:v>26</c:v>
                </c:pt>
                <c:pt idx="306">
                  <c:v>71</c:v>
                </c:pt>
                <c:pt idx="307">
                  <c:v>140</c:v>
                </c:pt>
                <c:pt idx="308">
                  <c:v>25</c:v>
                </c:pt>
                <c:pt idx="309">
                  <c:v>97</c:v>
                </c:pt>
                <c:pt idx="310">
                  <c:v>66</c:v>
                </c:pt>
                <c:pt idx="311">
                  <c:v>32</c:v>
                </c:pt>
                <c:pt idx="312">
                  <c:v>9</c:v>
                </c:pt>
                <c:pt idx="313">
                  <c:v>70</c:v>
                </c:pt>
                <c:pt idx="314">
                  <c:v>62</c:v>
                </c:pt>
                <c:pt idx="315">
                  <c:v>60</c:v>
                </c:pt>
                <c:pt idx="316">
                  <c:v>56</c:v>
                </c:pt>
                <c:pt idx="317">
                  <c:v>28</c:v>
                </c:pt>
                <c:pt idx="318">
                  <c:v>44</c:v>
                </c:pt>
                <c:pt idx="319">
                  <c:v>20</c:v>
                </c:pt>
                <c:pt idx="320">
                  <c:v>38</c:v>
                </c:pt>
                <c:pt idx="321">
                  <c:v>39</c:v>
                </c:pt>
                <c:pt idx="322">
                  <c:v>36</c:v>
                </c:pt>
                <c:pt idx="323">
                  <c:v>29</c:v>
                </c:pt>
                <c:pt idx="324">
                  <c:v>35</c:v>
                </c:pt>
                <c:pt idx="325">
                  <c:v>25</c:v>
                </c:pt>
                <c:pt idx="326">
                  <c:v>8</c:v>
                </c:pt>
                <c:pt idx="327">
                  <c:v>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Tabelle1!$P$7:$P$334</c:f>
              <c:numCache>
                <c:formatCode>0.0</c:formatCode>
                <c:ptCount val="328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>
                  <c:v>112.8840590663427</c:v>
                </c:pt>
                <c:pt idx="292">
                  <c:v>122.53226924295319</c:v>
                </c:pt>
                <c:pt idx="293">
                  <c:v>116.58253963404339</c:v>
                </c:pt>
                <c:pt idx="294">
                  <c:v>114.17048708989077</c:v>
                </c:pt>
                <c:pt idx="295">
                  <c:v>95.356477245500315</c:v>
                </c:pt>
                <c:pt idx="296">
                  <c:v>101.78861736324063</c:v>
                </c:pt>
                <c:pt idx="297">
                  <c:v>89.567551139534018</c:v>
                </c:pt>
                <c:pt idx="298">
                  <c:v>88.924337127759983</c:v>
                </c:pt>
                <c:pt idx="299">
                  <c:v>80.240947968810545</c:v>
                </c:pt>
                <c:pt idx="300">
                  <c:v>83.617821530624227</c:v>
                </c:pt>
                <c:pt idx="301">
                  <c:v>77.024877909940386</c:v>
                </c:pt>
                <c:pt idx="302">
                  <c:v>77.507288418770912</c:v>
                </c:pt>
                <c:pt idx="303">
                  <c:v>79.436930454093016</c:v>
                </c:pt>
                <c:pt idx="304">
                  <c:v>79.919340962923528</c:v>
                </c:pt>
                <c:pt idx="305">
                  <c:v>75.577646383448808</c:v>
                </c:pt>
                <c:pt idx="306">
                  <c:v>73.808807851070227</c:v>
                </c:pt>
                <c:pt idx="307">
                  <c:v>79.115323448205999</c:v>
                </c:pt>
                <c:pt idx="308">
                  <c:v>75.256039377561805</c:v>
                </c:pt>
                <c:pt idx="309">
                  <c:v>78.472109436431964</c:v>
                </c:pt>
                <c:pt idx="310">
                  <c:v>73.969611354013736</c:v>
                </c:pt>
                <c:pt idx="311">
                  <c:v>73.48720084518321</c:v>
                </c:pt>
                <c:pt idx="312">
                  <c:v>70.753541295143577</c:v>
                </c:pt>
                <c:pt idx="313">
                  <c:v>70.592737792200069</c:v>
                </c:pt>
                <c:pt idx="314">
                  <c:v>58.05006456260643</c:v>
                </c:pt>
                <c:pt idx="315">
                  <c:v>63.678187165629218</c:v>
                </c:pt>
                <c:pt idx="316">
                  <c:v>57.085243544945385</c:v>
                </c:pt>
                <c:pt idx="317">
                  <c:v>50.974710433092071</c:v>
                </c:pt>
                <c:pt idx="318">
                  <c:v>52.904352468414167</c:v>
                </c:pt>
                <c:pt idx="319">
                  <c:v>54.673191000792762</c:v>
                </c:pt>
                <c:pt idx="320">
                  <c:v>49.5274789066005</c:v>
                </c:pt>
                <c:pt idx="321">
                  <c:v>45.828998338899815</c:v>
                </c:pt>
                <c:pt idx="322">
                  <c:v>41.969714268255622</c:v>
                </c:pt>
                <c:pt idx="323">
                  <c:v>37.628019688780903</c:v>
                </c:pt>
                <c:pt idx="324">
                  <c:v>38.753644209385456</c:v>
                </c:pt>
                <c:pt idx="325">
                  <c:v>35.698377653458799</c:v>
                </c:pt>
                <c:pt idx="326">
                  <c:v>33.768735618136702</c:v>
                </c:pt>
                <c:pt idx="327">
                  <c:v>40.361679238820535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3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50330</xdr:colOff>
      <xdr:row>14</xdr:row>
      <xdr:rowOff>73848</xdr:rowOff>
    </xdr:from>
    <xdr:to>
      <xdr:col>35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+mn-lt"/>
              <a:ea typeface="+mn-ea"/>
              <a:cs typeface="+mn-cs"/>
            </a:rPr>
            <a:t>Robert Koch-Institut (RKI), 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17.02.2021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0.77957</cdr:x>
      <cdr:y>0.04096</cdr:y>
    </cdr:from>
    <cdr:to>
      <cdr:x>0.95402</cdr:x>
      <cdr:y>0.13865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957424" y="357147"/>
          <a:ext cx="2675807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40,4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256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730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16.577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17.02., insg. 16.577 (+79) Düsseldorfer mit Coronadiagnose, akt. infiz.: 730 (+6), 0 (-83) in Krankenhäusern i. Beh., davon 0 (-17) auf Intensiv, 0 (-930) in Quaran., 15.591 (+71) genesen. 256 (+2) verstorben, 7-Tages-Inzidenz 40,4 (33,8)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34" totalsRowShown="0" headerRowDxfId="17" dataDxfId="16">
  <autoFilter ref="A6:P334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46"/>
  <sheetViews>
    <sheetView tabSelected="1" topLeftCell="G287" zoomScaleNormal="100" workbookViewId="0">
      <selection activeCell="G325" sqref="G325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E1" s="3" t="s">
        <v>38</v>
      </c>
      <c r="F1" s="27" t="s">
        <v>39</v>
      </c>
      <c r="H1" s="59" t="s">
        <v>33</v>
      </c>
      <c r="I1" s="59"/>
      <c r="J1" s="59"/>
      <c r="K1" s="59"/>
      <c r="L1" s="3" t="s">
        <v>22</v>
      </c>
      <c r="M1" s="5" t="str">
        <f ca="1">"Stand: "&amp;TEXT(TODAY(),"TT.MM.JJJJ")</f>
        <v>Stand: 17.02.2021</v>
      </c>
      <c r="N1" s="6"/>
      <c r="O1" s="7" t="s">
        <v>18</v>
      </c>
      <c r="P1" s="8">
        <v>6.2187700000000001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  <c r="P2" s="8">
        <v>6.4592299999999998</v>
      </c>
    </row>
    <row r="3" spans="1:23" x14ac:dyDescent="0.2">
      <c r="H3" s="37"/>
      <c r="I3" s="37"/>
      <c r="J3" s="37"/>
      <c r="K3" s="37"/>
      <c r="M3" s="5"/>
      <c r="N3" s="6"/>
      <c r="O3" s="7"/>
      <c r="P3" s="8">
        <v>6.2187700000000001</v>
      </c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328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17.02.</v>
      </c>
      <c r="U6" s="3" t="s">
        <v>29</v>
      </c>
      <c r="V6" s="3" t="str" cm="1">
        <f t="array" ref="V6">TEXT(INDEX(CD[KH],$S$5),"#.##0")</f>
        <v>0</v>
      </c>
      <c r="W6" s="3" t="str" cm="1">
        <f t="array" ref="W6">TEXT(INDEX(CD[KH],$S$5)-INDEX(CD[KH],$S$5-1),"+#.##0;-#.##0;0")</f>
        <v>-83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40,4</v>
      </c>
      <c r="T7" s="3" t="str" cm="1">
        <f t="array" ref="T7">TEXT(INDEX(CD[Inzidenz],$S$5-1),"#.##0,0")</f>
        <v>33,8</v>
      </c>
      <c r="U7" s="3" t="s">
        <v>30</v>
      </c>
      <c r="V7" s="3" t="str" cm="1">
        <f t="array" ref="V7">TEXT(INDEX(CD[KH (intensiv)],$S$5),"#.##0")</f>
        <v>0</v>
      </c>
      <c r="W7" s="3" t="str" cm="1">
        <f t="array" ref="W7">TEXT(INDEX(CD[KH (intensiv)],$S$5)-INDEX(CD[KH (intensiv)],$S$5-1),"+#.##0;-#.##0;0")</f>
        <v>-17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3.0552665559266541</v>
      </c>
      <c r="R8" s="3" t="s">
        <v>25</v>
      </c>
      <c r="S8" s="15" t="str" cm="1">
        <f t="array" ref="S8">TEXT(INDEX(CD[Verstorbene],$S$5),"#.##0")</f>
        <v>256</v>
      </c>
      <c r="T8" s="3" t="str" cm="1">
        <f t="array" ref="T8">TEXT(INDEX(CD[Verstorbene],$S$5)-INDEX(CD[Verstorbene],$S$5-1),"+#.##0;-#.##0;0")</f>
        <v>+2</v>
      </c>
      <c r="U8" s="3" t="s">
        <v>31</v>
      </c>
      <c r="V8" s="3" t="str" cm="1">
        <f t="array" ref="V8">TEXT(INDEX(CD[Quarant],$S$5),"#.##0")</f>
        <v>0</v>
      </c>
      <c r="W8" s="3" t="str" cm="1">
        <f t="array" ref="W8">TEXT(INDEX(CD[Quarant],$S$5)-INDEX(CD[Quarant],$S$5-1),"+#.##0;-#.##0;0")</f>
        <v>-930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7.879371644231898</v>
      </c>
      <c r="R9" s="3" t="s">
        <v>26</v>
      </c>
      <c r="S9" s="15" t="str" cm="1">
        <f t="array" ref="S9">TEXT(INDEX(CD[Infiziert],$S$5),"#.##0")</f>
        <v>730</v>
      </c>
      <c r="T9" s="3" t="str" cm="1">
        <f t="array" ref="T9">TEXT(INDEX(CD[Infiziert],$S$5)-INDEX(CD[Infiziert],$S$5-1),"+#.##0;-#.##0;0")</f>
        <v>+6</v>
      </c>
      <c r="U9" s="3" t="s">
        <v>32</v>
      </c>
      <c r="V9" s="3" t="str" cm="1">
        <f t="array" ref="V9">TEXT(INDEX(CD[Genesen],$S$5),"#.##0")</f>
        <v>15.591</v>
      </c>
      <c r="W9" s="3" t="str" cm="1">
        <f t="array" ref="W9">TEXT(INDEX(CD[Genesen],$S$5)-INDEX(CD[Genesen],$S$5-1),"+#.##0;-#.##0;0")</f>
        <v>+71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11.577852211932585</v>
      </c>
      <c r="R10" s="3" t="s">
        <v>27</v>
      </c>
      <c r="S10" s="16" t="str" cm="1">
        <f t="array" ref="S10">TEXT(INDEX(CD[Total],$S$5),"#.##0")</f>
        <v>16.577</v>
      </c>
      <c r="T10" s="17" t="str" cm="1">
        <f t="array" ref="T10">TEXT(INDEX(CD[Total],$S$5)-INDEX(CD[Total],$S$5-1),"+#.##0;-#.##0;0")</f>
        <v>+79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14.633118767859239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22.834097417978153</v>
      </c>
      <c r="R12" s="55" t="s">
        <v>40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30.552665559266543</v>
      </c>
      <c r="R13" s="54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17.02., insg. 16.577 (+79) Düsseldorfer mit Coronadiagnose, akt. infiz.: 730 (+6), 0 (-83) in Krankenhäusern i. Beh., davon 0 (-17) auf Intensiv, 0 (-930) in Quaran., 15.591 (+71) genesen. 256 (+2) verstorben, 7-Tages-Inzidenz 40,4 (33,8)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36.341591665232833</v>
      </c>
      <c r="R14" s="54" t="s">
        <v>41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40.844089747651061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41.165696753538079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39.236054718215982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46.311408847730341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43.256142291803684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41.648107262368605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38.753644209385456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33.286325109306183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29.748648044549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29.748648044549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22.351686909147627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20.100437867938513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18.974813347333956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19.457223856164482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20.422044873825531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20.582848376769039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22.512490412091136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22.351686909147627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21.386865891486579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18.009992329672908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16.24115379729432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14.311511761972222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13.185887241367666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11.095441703102059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12.221066223706616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12.542673229593634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12.864280235480649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14.633118767859239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15.115529276689763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16.723564306124846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17.527581820842386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13.829101253141697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15.437136282576779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18.974813347333956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17.04517131201186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16.562760803181337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16.562760803181337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15.276332779633272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17.688385323785894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14.633118767859239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13.185887241367666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15.276332779633272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15.437136282576779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14.793922270802748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15.115529276689763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13.507494247254682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14.150708259028715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13.668297750198191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11.738655714876092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12.864280235480649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11.577852211932585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15.758743288463796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16.24115379729432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16.401957300237829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15.597939785520287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15.437136282576779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14.633118767859239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15.919546791407305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10.934638200158552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10.29142418838452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8.6833891589494385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7.2361576324578651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7.3969611354013738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7.879371644231898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7.7185681412883893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7.0753541295143574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7.7185681412883893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11.899459217819601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10.934638200158552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10.452227691328028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9.4874066736669782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8.0401751471754057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10.29142418838452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10.130620685441011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7.7185681412883893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12.060262720763109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13.346690744311173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15.437136282576779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18.009992329672908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16.562760803181337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18.170795832616417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18.170795832616417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19.618027359107991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19.7788308620515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21.708472897373596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20.582848376769039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21.22606238854307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19.939634364995008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20.904455382656057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21.386865891486579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24.442132447413233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22.994900920921662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23.316507926808676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23.95972193858271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22.834097417978153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22.512490412091136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17.205974814955368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12.060262720763109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9.1657996677799627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7.3969611354013738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5.9497296089098004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6.1105331118533082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4.1808910765312115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3.5376770647571787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5.4673191000792762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5.7889261059662926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6.1105331118533082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6.5929436206838332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6.9145506265708487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7.7185681412883893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8.5225856560059299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7.3969611354013738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7.7185681412883893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9.3266031707234713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9.1657996677799627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9.3266031707234713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8.8441926618929472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11.577852211932585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12.221066223706616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14.954725773746254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15.437136282576779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16.562760803181337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16.24115379729432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18.009992329672908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16.401957300237829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19.939634364995008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19.135616850277465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19.296420353220974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18.170795832616417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18.814009844390451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18.009992329672908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18.331599335559925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19.457223856164482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17.849188826729399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19.135616850277465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21.22606238854307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20.582848376769039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23.155704423865171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23.155704423865171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20.743651879712548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23.477311429752184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21.547669394430088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21.869276400317105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23.155704423865171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21.708472897373596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23.638114932695693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22.834097417978153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20.904455382656057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20.582848376769039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19.135616850277465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18.331599335559925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18.331599335559925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14.793922270802748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14.47231526491573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14.633118767859239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15.597939785520287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15.437136282576779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16.080350294350811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15.115529276689763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15.597939785520287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15.919546791407305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17.04517131201186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15.919546791407305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15.919546791407305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16.401957300237829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17.366778317898877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19.457223856164482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19.135616850277465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18.974813347333956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20.422044873825531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20.904455382656057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20.904455382656057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20.904455382656057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20.422044873825531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21.065258885599562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21.869276400317105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23.638114932695693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27.014988494509364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26.210970979791824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26.371774482735333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27.175791997452873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27.819006009226904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30.874272565153557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29.587844541605495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29.105434032774969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29.427041038661987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32.643111097532149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33.607932115193194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34.894360138741263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44.381766812408237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47.276229865391386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51.296317438979088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56.924440042001876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56.44202953317135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58.693278574380464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70.110327283369543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68.01988174510393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75.095235874618297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76.060056892279334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78.311305933488455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84.743446051228773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94.874066736669789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104.68308041622379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111.27602403690761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113.84888008400375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135.87895998726435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151.63770327572814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177.68787075257646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183.9592073673733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198.59232613523253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213.38624840603526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234.12990028574782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231.39624073570818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219.49678151788859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213.38624840603526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211.45660637071319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197.94911212345849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186.69286691741291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167.71805357007898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169.96930261128807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174.47180069370631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164.66278701415231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171.25573063483614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170.61251662306211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177.68787075257646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186.04965290563888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177.04465674080245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172.70296216132772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173.34617617310175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175.27581820842386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176.72304973491543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165.46680452886986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156.62261186697691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147.93922270802747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141.34627908734365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133.14530043722473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126.7131603194844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117.22575364581742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118.672985172309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112.24084505456867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119.79860969291354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120.60262720763109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124.14030427238826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118.51218166936549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114.9745046046083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110.9544170310206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110.63281002513358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105.64790143388484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102.27102787207116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105.32629442799782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111.75843454573814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118.83378867525249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118.994592178196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123.01467975178372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125.26592879299282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127.99958834303246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130.5724443901286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134.43172846077277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134.11012145488576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132.18047941956368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129.12521286363702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136.20056699315137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141.98949309911768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135.23574597549032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131.69806891073316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124.30110777533177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118.35137816642198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111.11522053396411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99.215761316144508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95.838887754330841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93.266031707234703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85.225856560059299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88.602730121872966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87.47710560126842</v>
      </c>
      <c r="Q288" s="11">
        <v>44198</v>
      </c>
    </row>
    <row r="289" spans="1:20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91.979603683686648</v>
      </c>
      <c r="Q289" s="11">
        <v>44199</v>
      </c>
    </row>
    <row r="290" spans="1:20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94.391656227839263</v>
      </c>
      <c r="Q290" s="11">
        <v>44200</v>
      </c>
    </row>
    <row r="291" spans="1:20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92.622817695460682</v>
      </c>
      <c r="Q291" s="11">
        <v>44201</v>
      </c>
    </row>
    <row r="292" spans="1:20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90.210765151308053</v>
      </c>
      <c r="Q292" s="11">
        <v>44202</v>
      </c>
    </row>
    <row r="293" spans="1:20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92.944424701347685</v>
      </c>
      <c r="Q293" s="11">
        <v>44203</v>
      </c>
    </row>
    <row r="294" spans="1:20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91.336389671912613</v>
      </c>
      <c r="Q294" s="11">
        <v>44204</v>
      </c>
    </row>
    <row r="295" spans="1:20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112.56245206045568</v>
      </c>
      <c r="Q295" s="11">
        <v>44205</v>
      </c>
    </row>
    <row r="296" spans="1:20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2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110.63281002513358</v>
      </c>
      <c r="Q296" s="11">
        <v>44206</v>
      </c>
    </row>
    <row r="297" spans="1:20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2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111.59763104279463</v>
      </c>
      <c r="Q297" s="11">
        <v>44207</v>
      </c>
    </row>
    <row r="298" spans="1:20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2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112.8840590663427</v>
      </c>
      <c r="Q298" s="11">
        <v>44208</v>
      </c>
    </row>
    <row r="299" spans="1:20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32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122.53226924295319</v>
      </c>
      <c r="Q299" s="11">
        <v>44209</v>
      </c>
    </row>
    <row r="300" spans="1:20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32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116.58253963404339</v>
      </c>
      <c r="Q300" s="11">
        <v>44210</v>
      </c>
    </row>
    <row r="301" spans="1:20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22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114.17048708989077</v>
      </c>
      <c r="Q301" s="11">
        <v>44211</v>
      </c>
    </row>
    <row r="302" spans="1:20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22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95.356477245500315</v>
      </c>
      <c r="Q302" s="11">
        <v>44212</v>
      </c>
    </row>
    <row r="303" spans="1:20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22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101.78861736324063</v>
      </c>
      <c r="Q303" s="11">
        <v>44213</v>
      </c>
      <c r="S303" s="18"/>
      <c r="T303" s="18"/>
    </row>
    <row r="304" spans="1:20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22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89.567551139534018</v>
      </c>
      <c r="Q304" s="11">
        <v>44214</v>
      </c>
      <c r="S304" s="18"/>
      <c r="T304" s="18"/>
    </row>
    <row r="305" spans="1:20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22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88.924337127759983</v>
      </c>
      <c r="Q305" s="11">
        <v>44215</v>
      </c>
      <c r="S305" s="18"/>
      <c r="T305" s="18"/>
    </row>
    <row r="306" spans="1:20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22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80.240947968810545</v>
      </c>
      <c r="Q306" s="11">
        <v>44216</v>
      </c>
      <c r="S306" s="18"/>
      <c r="T306" s="18"/>
    </row>
    <row r="307" spans="1:20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22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200</v>
      </c>
      <c r="H307" s="22">
        <v>14720</v>
      </c>
      <c r="I307" s="47">
        <v>15227</v>
      </c>
      <c r="J307" s="49">
        <v>338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107</v>
      </c>
      <c r="O307" s="24">
        <f>CD[[#This Row],[Genesen]]-H306</f>
        <v>118</v>
      </c>
      <c r="P307" s="38">
        <f t="shared" si="11"/>
        <v>83.617821530624227</v>
      </c>
      <c r="Q307" s="11">
        <v>44217</v>
      </c>
      <c r="S307" s="18"/>
      <c r="T307" s="18"/>
    </row>
    <row r="308" spans="1:20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22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135</v>
      </c>
      <c r="H308" s="22">
        <v>14831</v>
      </c>
      <c r="I308" s="47">
        <v>15276</v>
      </c>
      <c r="J308" s="49">
        <v>274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49</v>
      </c>
      <c r="O308" s="24">
        <f>CD[[#This Row],[Genesen]]-H307</f>
        <v>111</v>
      </c>
      <c r="P308" s="38">
        <f t="shared" si="11"/>
        <v>77.024877909940386</v>
      </c>
      <c r="Q308" s="11">
        <v>44218</v>
      </c>
      <c r="R308" s="3" t="s">
        <v>37</v>
      </c>
      <c r="S308" s="18"/>
      <c r="T308" s="18"/>
    </row>
    <row r="309" spans="1:20" x14ac:dyDescent="0.2">
      <c r="A309" s="20">
        <v>44218</v>
      </c>
      <c r="B309" s="21">
        <v>0.91666666666666663</v>
      </c>
      <c r="C309" s="26">
        <f>-CD[[#This Row],[Verstorbene]]</f>
        <v>-173</v>
      </c>
      <c r="D309" s="3">
        <v>173</v>
      </c>
      <c r="E309" s="3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204</v>
      </c>
      <c r="H309" s="43">
        <v>14831</v>
      </c>
      <c r="I309" s="46">
        <v>15353</v>
      </c>
      <c r="J309" s="49">
        <v>349</v>
      </c>
      <c r="K309" s="3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77</v>
      </c>
      <c r="O309" s="24">
        <f>CD[[#This Row],[Genesen]]-H308</f>
        <v>0</v>
      </c>
      <c r="P309" s="38">
        <f t="shared" si="11"/>
        <v>77.507288418770912</v>
      </c>
      <c r="Q309" s="11">
        <v>44219</v>
      </c>
      <c r="R309" s="3" t="s">
        <v>34</v>
      </c>
      <c r="S309" s="18"/>
      <c r="T309" s="18"/>
    </row>
    <row r="310" spans="1:20" x14ac:dyDescent="0.2">
      <c r="A310" s="20">
        <v>44219</v>
      </c>
      <c r="B310" s="21">
        <v>0.91666666666666663</v>
      </c>
      <c r="C310" s="26">
        <f>-CD[[#This Row],[Verstorbene]]</f>
        <v>-174</v>
      </c>
      <c r="D310" s="3">
        <v>174</v>
      </c>
      <c r="E310" s="3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303</v>
      </c>
      <c r="H310" s="43">
        <v>14831</v>
      </c>
      <c r="I310" s="46">
        <v>15447</v>
      </c>
      <c r="J310" s="49">
        <v>442</v>
      </c>
      <c r="K310" s="3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94</v>
      </c>
      <c r="O310" s="24">
        <f>CD[[#This Row],[Genesen]]-H309</f>
        <v>0</v>
      </c>
      <c r="P310" s="38">
        <f t="shared" si="11"/>
        <v>79.436930454093016</v>
      </c>
      <c r="Q310" s="11">
        <v>44220</v>
      </c>
      <c r="R310" s="3" t="s">
        <v>34</v>
      </c>
      <c r="S310" s="18"/>
      <c r="T310" s="18"/>
    </row>
    <row r="311" spans="1:20" x14ac:dyDescent="0.2">
      <c r="A311" s="20">
        <v>44220</v>
      </c>
      <c r="B311" s="21">
        <v>0.91666666666666663</v>
      </c>
      <c r="C311" s="26">
        <f>-CD[[#This Row],[Verstorbene]]</f>
        <v>-174</v>
      </c>
      <c r="D311" s="3">
        <v>174</v>
      </c>
      <c r="E311" s="3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337</v>
      </c>
      <c r="H311" s="43">
        <v>14831</v>
      </c>
      <c r="I311" s="46">
        <v>15482</v>
      </c>
      <c r="J311" s="49">
        <v>477</v>
      </c>
      <c r="K311" s="3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35</v>
      </c>
      <c r="O311" s="24">
        <f>CD[[#This Row],[Genesen]]-H310</f>
        <v>0</v>
      </c>
      <c r="P311" s="38">
        <f t="shared" si="11"/>
        <v>79.919340962923528</v>
      </c>
      <c r="Q311" s="11">
        <v>44221</v>
      </c>
      <c r="R311" s="3" t="s">
        <v>34</v>
      </c>
      <c r="S311" s="18"/>
      <c r="T311" s="18"/>
    </row>
    <row r="312" spans="1:20" x14ac:dyDescent="0.2">
      <c r="A312" s="20">
        <v>44221</v>
      </c>
      <c r="B312" s="21">
        <v>0.91666666666666663</v>
      </c>
      <c r="C312" s="26">
        <f>-CD[[#This Row],[Verstorbene]]</f>
        <v>-180</v>
      </c>
      <c r="D312" s="3">
        <v>180</v>
      </c>
      <c r="E312" s="3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129</v>
      </c>
      <c r="H312" s="22">
        <v>15056</v>
      </c>
      <c r="I312" s="46">
        <v>15508</v>
      </c>
      <c r="J312" s="49">
        <v>272</v>
      </c>
      <c r="K312" s="3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26</v>
      </c>
      <c r="O312" s="24">
        <f>CD[[#This Row],[Genesen]]-H311</f>
        <v>225</v>
      </c>
      <c r="P312" s="38">
        <f t="shared" ref="P312:P318" si="12">SUM(N306:N312)/$P$1</f>
        <v>75.577646383448808</v>
      </c>
      <c r="Q312" s="11">
        <v>44222</v>
      </c>
      <c r="S312" s="18"/>
      <c r="T312" s="18"/>
    </row>
    <row r="313" spans="1:20" x14ac:dyDescent="0.2">
      <c r="A313" s="20">
        <v>44222</v>
      </c>
      <c r="B313" s="21">
        <v>0.91666666666666663</v>
      </c>
      <c r="C313" s="26">
        <f>-CD[[#This Row],[Verstorbene]]</f>
        <v>-182</v>
      </c>
      <c r="D313" s="3">
        <v>182</v>
      </c>
      <c r="E313" s="3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207</v>
      </c>
      <c r="H313" s="25">
        <v>15056</v>
      </c>
      <c r="I313" s="46">
        <v>15579</v>
      </c>
      <c r="J313" s="49">
        <v>341</v>
      </c>
      <c r="K313" s="3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71</v>
      </c>
      <c r="O313" s="24">
        <f>CD[[#This Row],[Genesen]]-H312</f>
        <v>0</v>
      </c>
      <c r="P313" s="38">
        <f t="shared" si="12"/>
        <v>73.808807851070227</v>
      </c>
      <c r="Q313" s="11">
        <v>44223</v>
      </c>
      <c r="R313" s="3" t="s">
        <v>34</v>
      </c>
      <c r="S313" s="18"/>
      <c r="T313" s="18"/>
    </row>
    <row r="314" spans="1:20" x14ac:dyDescent="0.2">
      <c r="A314" s="20">
        <v>44223</v>
      </c>
      <c r="B314" s="21">
        <v>0.91666666666666663</v>
      </c>
      <c r="C314" s="26">
        <f>-CD[[#This Row],[Verstorbene]]</f>
        <v>-195</v>
      </c>
      <c r="D314" s="3">
        <v>195</v>
      </c>
      <c r="E314" s="3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353</v>
      </c>
      <c r="H314" s="3">
        <v>15039</v>
      </c>
      <c r="I314" s="46">
        <v>15719</v>
      </c>
      <c r="J314" s="48">
        <v>485</v>
      </c>
      <c r="K314" s="3">
        <v>132</v>
      </c>
      <c r="L314" s="3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140</v>
      </c>
      <c r="O314" s="50">
        <f>CD[[#This Row],[Genesen]]-H313</f>
        <v>-17</v>
      </c>
      <c r="P314" s="38">
        <f t="shared" si="12"/>
        <v>79.115323448205999</v>
      </c>
      <c r="Q314" s="11">
        <v>44224</v>
      </c>
      <c r="S314" s="18"/>
      <c r="T314" s="18"/>
    </row>
    <row r="315" spans="1:20" x14ac:dyDescent="0.2">
      <c r="A315" s="20">
        <v>44224</v>
      </c>
      <c r="B315" s="21">
        <v>0.91666666666666663</v>
      </c>
      <c r="C315" s="26">
        <f>-CD[[#This Row],[Verstorbene]]</f>
        <v>-198</v>
      </c>
      <c r="D315" s="3">
        <v>198</v>
      </c>
      <c r="E315" s="3">
        <v>21</v>
      </c>
      <c r="F315" s="23">
        <f>CD[[#This Row],[KH]]-CD[[#This Row],[KH (intensiv)]]</f>
        <v>116</v>
      </c>
      <c r="G315" s="23">
        <f>CD[[#This Row],[Infiziert]]-CD[[#This Row],[KH (nicht intensiv)]]-CD[[#This Row],[KH (intensiv)]]</f>
        <v>295</v>
      </c>
      <c r="H315" s="3">
        <v>15114</v>
      </c>
      <c r="I315" s="46">
        <v>15744</v>
      </c>
      <c r="J315" s="48">
        <v>432</v>
      </c>
      <c r="K315" s="3">
        <v>137</v>
      </c>
      <c r="L315" s="3">
        <v>1196</v>
      </c>
      <c r="M315" s="23">
        <f>CD[[#This Row],[Verstorbene]]+CD[[#This Row],[KH (intensiv)]]+CD[[#This Row],[KH (nicht intensiv)]]+CD[[#This Row],[Infiziert (o. KH)]]+CD[[#This Row],[Genesen]]-CD[[#This Row],[Total]]</f>
        <v>0</v>
      </c>
      <c r="N315" s="24">
        <f>CD[[#This Row],[Total]]-I314</f>
        <v>25</v>
      </c>
      <c r="O315" s="24">
        <f>CD[[#This Row],[Genesen]]-H314</f>
        <v>75</v>
      </c>
      <c r="P315" s="38">
        <f t="shared" si="12"/>
        <v>75.256039377561805</v>
      </c>
      <c r="Q315" s="11">
        <v>44225</v>
      </c>
    </row>
    <row r="316" spans="1:20" x14ac:dyDescent="0.2">
      <c r="A316" s="20">
        <v>44225</v>
      </c>
      <c r="B316" s="21">
        <v>0.91666666666666663</v>
      </c>
      <c r="C316" s="26">
        <f>-CD[[#This Row],[Verstorbene]]</f>
        <v>-204</v>
      </c>
      <c r="D316" s="3">
        <v>204</v>
      </c>
      <c r="E316" s="3">
        <v>20</v>
      </c>
      <c r="F316" s="23">
        <f>CD[[#This Row],[KH]]-CD[[#This Row],[KH (intensiv)]]</f>
        <v>105</v>
      </c>
      <c r="G316" s="23">
        <f>CD[[#This Row],[Infiziert]]-CD[[#This Row],[KH (nicht intensiv)]]-CD[[#This Row],[KH (intensiv)]]</f>
        <v>308</v>
      </c>
      <c r="H316" s="3">
        <v>15204</v>
      </c>
      <c r="I316" s="46">
        <v>15841</v>
      </c>
      <c r="J316" s="48">
        <v>433</v>
      </c>
      <c r="K316" s="3">
        <v>125</v>
      </c>
      <c r="L316" s="3">
        <v>1253</v>
      </c>
      <c r="M316" s="23">
        <f>CD[[#This Row],[Verstorbene]]+CD[[#This Row],[KH (intensiv)]]+CD[[#This Row],[KH (nicht intensiv)]]+CD[[#This Row],[Infiziert (o. KH)]]+CD[[#This Row],[Genesen]]-CD[[#This Row],[Total]]</f>
        <v>0</v>
      </c>
      <c r="N316" s="24">
        <f>CD[[#This Row],[Total]]-I315</f>
        <v>97</v>
      </c>
      <c r="O316" s="24">
        <f>CD[[#This Row],[Genesen]]-H315</f>
        <v>90</v>
      </c>
      <c r="P316" s="38">
        <f t="shared" si="12"/>
        <v>78.472109436431964</v>
      </c>
      <c r="Q316" s="11">
        <v>44226</v>
      </c>
    </row>
    <row r="317" spans="1:20" x14ac:dyDescent="0.2">
      <c r="A317" s="20">
        <v>44226</v>
      </c>
      <c r="B317" s="21">
        <v>0.91666666666666663</v>
      </c>
      <c r="C317" s="26">
        <f>-CD[[#This Row],[Verstorbene]]</f>
        <v>-206</v>
      </c>
      <c r="D317" s="3">
        <v>206</v>
      </c>
      <c r="E317" s="3">
        <v>19</v>
      </c>
      <c r="F317" s="23">
        <f>CD[[#This Row],[KH]]-CD[[#This Row],[KH (intensiv)]]</f>
        <v>100</v>
      </c>
      <c r="G317" s="23">
        <f>CD[[#This Row],[Infiziert]]-CD[[#This Row],[KH (nicht intensiv)]]-CD[[#This Row],[KH (intensiv)]]</f>
        <v>251</v>
      </c>
      <c r="H317" s="3">
        <v>15331</v>
      </c>
      <c r="I317" s="46">
        <v>15907</v>
      </c>
      <c r="J317" s="48">
        <v>370</v>
      </c>
      <c r="K317" s="3">
        <v>119</v>
      </c>
      <c r="L317" s="3">
        <v>1149</v>
      </c>
      <c r="M317" s="23">
        <f>CD[[#This Row],[Verstorbene]]+CD[[#This Row],[KH (intensiv)]]+CD[[#This Row],[KH (nicht intensiv)]]+CD[[#This Row],[Infiziert (o. KH)]]+CD[[#This Row],[Genesen]]-CD[[#This Row],[Total]]</f>
        <v>0</v>
      </c>
      <c r="N317" s="24">
        <f>CD[[#This Row],[Total]]-I316</f>
        <v>66</v>
      </c>
      <c r="O317" s="24">
        <f>CD[[#This Row],[Genesen]]-H316</f>
        <v>127</v>
      </c>
      <c r="P317" s="38">
        <f t="shared" si="12"/>
        <v>73.969611354013736</v>
      </c>
      <c r="Q317" s="11">
        <v>44227</v>
      </c>
    </row>
    <row r="318" spans="1:20" x14ac:dyDescent="0.2">
      <c r="A318" s="20">
        <v>44227</v>
      </c>
      <c r="B318" s="21">
        <v>0.91666666666666663</v>
      </c>
      <c r="C318" s="26">
        <f>-CD[[#This Row],[Verstorbene]]</f>
        <v>-206</v>
      </c>
      <c r="D318" s="3">
        <v>206</v>
      </c>
      <c r="E318" s="3">
        <v>21</v>
      </c>
      <c r="F318" s="23">
        <f>CD[[#This Row],[KH]]-CD[[#This Row],[KH (intensiv)]]</f>
        <v>96</v>
      </c>
      <c r="G318" s="23">
        <f>CD[[#This Row],[Infiziert]]-CD[[#This Row],[KH (nicht intensiv)]]-CD[[#This Row],[KH (intensiv)]]</f>
        <v>259</v>
      </c>
      <c r="H318" s="3">
        <v>15357</v>
      </c>
      <c r="I318" s="46">
        <v>15939</v>
      </c>
      <c r="J318" s="48">
        <v>376</v>
      </c>
      <c r="K318" s="3">
        <v>117</v>
      </c>
      <c r="L318" s="3">
        <v>1062</v>
      </c>
      <c r="M318" s="23">
        <f>CD[[#This Row],[Verstorbene]]+CD[[#This Row],[KH (intensiv)]]+CD[[#This Row],[KH (nicht intensiv)]]+CD[[#This Row],[Infiziert (o. KH)]]+CD[[#This Row],[Genesen]]-CD[[#This Row],[Total]]</f>
        <v>0</v>
      </c>
      <c r="N318" s="24">
        <f>CD[[#This Row],[Total]]-I317</f>
        <v>32</v>
      </c>
      <c r="O318" s="24">
        <f>CD[[#This Row],[Genesen]]-H317</f>
        <v>26</v>
      </c>
      <c r="P318" s="38">
        <f t="shared" si="12"/>
        <v>73.48720084518321</v>
      </c>
      <c r="Q318" s="11">
        <v>44228</v>
      </c>
      <c r="R318" s="3" t="s">
        <v>35</v>
      </c>
    </row>
    <row r="319" spans="1:20" x14ac:dyDescent="0.2">
      <c r="A319" s="20">
        <v>44228</v>
      </c>
      <c r="B319" s="21">
        <v>0.91666666666666663</v>
      </c>
      <c r="C319" s="26">
        <f>-CD[[#This Row],[Verstorbene]]</f>
        <v>-206</v>
      </c>
      <c r="D319" s="3">
        <v>206</v>
      </c>
      <c r="E319" s="3">
        <v>21</v>
      </c>
      <c r="F319" s="23">
        <f>CD[[#This Row],[KH]]-CD[[#This Row],[KH (intensiv)]]</f>
        <v>111</v>
      </c>
      <c r="G319" s="23">
        <f>CD[[#This Row],[Infiziert]]-CD[[#This Row],[KH (nicht intensiv)]]-CD[[#This Row],[KH (intensiv)]]</f>
        <v>249</v>
      </c>
      <c r="H319" s="3">
        <v>15361</v>
      </c>
      <c r="I319" s="46">
        <v>15948</v>
      </c>
      <c r="J319" s="48">
        <v>381</v>
      </c>
      <c r="K319" s="3">
        <v>132</v>
      </c>
      <c r="L319" s="3">
        <v>1089</v>
      </c>
      <c r="M319" s="23">
        <f>CD[[#This Row],[Verstorbene]]+CD[[#This Row],[KH (intensiv)]]+CD[[#This Row],[KH (nicht intensiv)]]+CD[[#This Row],[Infiziert (o. KH)]]+CD[[#This Row],[Genesen]]-CD[[#This Row],[Total]]</f>
        <v>0</v>
      </c>
      <c r="N319" s="24">
        <f>CD[[#This Row],[Total]]-I318</f>
        <v>9</v>
      </c>
      <c r="O319" s="24">
        <f>CD[[#This Row],[Genesen]]-H318</f>
        <v>4</v>
      </c>
      <c r="P319" s="38">
        <f t="shared" ref="P319:P324" si="13">SUM(N313:N319)/$P$1</f>
        <v>70.753541295143577</v>
      </c>
      <c r="Q319" s="11">
        <v>44229</v>
      </c>
    </row>
    <row r="320" spans="1:20" x14ac:dyDescent="0.2">
      <c r="A320" s="20">
        <v>44229</v>
      </c>
      <c r="B320" s="21">
        <v>0.91666666666666663</v>
      </c>
      <c r="C320" s="26">
        <f>-CD[[#This Row],[Verstorbene]]</f>
        <v>-218</v>
      </c>
      <c r="D320" s="3">
        <v>218</v>
      </c>
      <c r="E320" s="3">
        <v>23</v>
      </c>
      <c r="F320" s="23">
        <f>CD[[#This Row],[KH]]-CD[[#This Row],[KH (intensiv)]]</f>
        <v>106</v>
      </c>
      <c r="G320" s="23">
        <f>CD[[#This Row],[Infiziert]]-CD[[#This Row],[KH (nicht intensiv)]]-CD[[#This Row],[KH (intensiv)]]</f>
        <v>290</v>
      </c>
      <c r="H320" s="3">
        <v>15381</v>
      </c>
      <c r="I320" s="46">
        <v>16018</v>
      </c>
      <c r="J320" s="48">
        <v>419</v>
      </c>
      <c r="K320" s="3">
        <v>129</v>
      </c>
      <c r="L320" s="3">
        <v>1074</v>
      </c>
      <c r="M320" s="23">
        <f>CD[[#This Row],[Verstorbene]]+CD[[#This Row],[KH (intensiv)]]+CD[[#This Row],[KH (nicht intensiv)]]+CD[[#This Row],[Infiziert (o. KH)]]+CD[[#This Row],[Genesen]]-CD[[#This Row],[Total]]</f>
        <v>0</v>
      </c>
      <c r="N320" s="24">
        <f>CD[[#This Row],[Total]]-I319</f>
        <v>70</v>
      </c>
      <c r="O320" s="24">
        <f>CD[[#This Row],[Genesen]]-H319</f>
        <v>20</v>
      </c>
      <c r="P320" s="38">
        <f t="shared" si="13"/>
        <v>70.592737792200069</v>
      </c>
      <c r="Q320" s="11">
        <v>44230</v>
      </c>
    </row>
    <row r="321" spans="1:18" x14ac:dyDescent="0.2">
      <c r="A321" s="20">
        <v>44230</v>
      </c>
      <c r="B321" s="21">
        <v>0.91666666666666663</v>
      </c>
      <c r="C321" s="26">
        <f>-CD[[#This Row],[Verstorbene]]</f>
        <v>-221</v>
      </c>
      <c r="D321" s="3">
        <v>221</v>
      </c>
      <c r="E321" s="3">
        <v>23</v>
      </c>
      <c r="F321" s="23">
        <f>CD[[#This Row],[KH]]-CD[[#This Row],[KH (intensiv)]]</f>
        <v>107</v>
      </c>
      <c r="G321" s="23">
        <f>CD[[#This Row],[Infiziert]]-CD[[#This Row],[KH (nicht intensiv)]]-CD[[#This Row],[KH (intensiv)]]</f>
        <v>338</v>
      </c>
      <c r="H321" s="3">
        <v>15391</v>
      </c>
      <c r="I321" s="46">
        <v>16080</v>
      </c>
      <c r="J321" s="48">
        <v>468</v>
      </c>
      <c r="K321" s="3">
        <v>130</v>
      </c>
      <c r="L321" s="3">
        <v>1102</v>
      </c>
      <c r="M321" s="23">
        <f>CD[[#This Row],[Verstorbene]]+CD[[#This Row],[KH (intensiv)]]+CD[[#This Row],[KH (nicht intensiv)]]+CD[[#This Row],[Infiziert (o. KH)]]+CD[[#This Row],[Genesen]]-CD[[#This Row],[Total]]</f>
        <v>0</v>
      </c>
      <c r="N321" s="24">
        <f>CD[[#This Row],[Total]]-I320</f>
        <v>62</v>
      </c>
      <c r="O321" s="24">
        <f>CD[[#This Row],[Genesen]]-H320</f>
        <v>10</v>
      </c>
      <c r="P321" s="38">
        <f t="shared" si="13"/>
        <v>58.05006456260643</v>
      </c>
      <c r="Q321" s="11">
        <v>44231</v>
      </c>
    </row>
    <row r="322" spans="1:18" x14ac:dyDescent="0.2">
      <c r="A322" s="20">
        <v>44231</v>
      </c>
      <c r="B322" s="21">
        <v>0.91666666666666663</v>
      </c>
      <c r="C322" s="26">
        <f>-CD[[#This Row],[Verstorbene]]</f>
        <v>-227</v>
      </c>
      <c r="D322" s="3">
        <v>227</v>
      </c>
      <c r="E322" s="3">
        <v>24</v>
      </c>
      <c r="F322" s="23">
        <f>CD[[#This Row],[KH]]-CD[[#This Row],[KH (intensiv)]]</f>
        <v>100</v>
      </c>
      <c r="G322" s="23">
        <f>CD[[#This Row],[Infiziert]]-CD[[#This Row],[KH (nicht intensiv)]]-CD[[#This Row],[KH (intensiv)]]</f>
        <v>310</v>
      </c>
      <c r="H322" s="3">
        <v>15479</v>
      </c>
      <c r="I322" s="46">
        <v>16140</v>
      </c>
      <c r="J322" s="48">
        <v>434</v>
      </c>
      <c r="K322" s="3">
        <v>124</v>
      </c>
      <c r="L322" s="3">
        <v>1117</v>
      </c>
      <c r="M322" s="23">
        <f>CD[[#This Row],[Verstorbene]]+CD[[#This Row],[KH (intensiv)]]+CD[[#This Row],[KH (nicht intensiv)]]+CD[[#This Row],[Infiziert (o. KH)]]+CD[[#This Row],[Genesen]]-CD[[#This Row],[Total]]</f>
        <v>0</v>
      </c>
      <c r="N322" s="24">
        <f>CD[[#This Row],[Total]]-I321</f>
        <v>60</v>
      </c>
      <c r="O322" s="24">
        <f>CD[[#This Row],[Genesen]]-H321</f>
        <v>88</v>
      </c>
      <c r="P322" s="38">
        <f t="shared" si="13"/>
        <v>63.678187165629218</v>
      </c>
      <c r="Q322" s="11">
        <v>44232</v>
      </c>
    </row>
    <row r="323" spans="1:18" x14ac:dyDescent="0.2">
      <c r="A323" s="20">
        <v>44232</v>
      </c>
      <c r="B323" s="21">
        <v>0.99930555555555556</v>
      </c>
      <c r="C323" s="26">
        <f>-CD[[#This Row],[Verstorbene]]</f>
        <v>-228</v>
      </c>
      <c r="D323" s="3">
        <v>228</v>
      </c>
      <c r="E323" s="3">
        <v>24</v>
      </c>
      <c r="F323" s="23">
        <f>CD[[#This Row],[KH]]-CD[[#This Row],[KH (intensiv)]]</f>
        <v>100</v>
      </c>
      <c r="G323" s="23">
        <f>CD[[#This Row],[Infiziert]]-CD[[#This Row],[KH (nicht intensiv)]]-CD[[#This Row],[KH (intensiv)]]</f>
        <v>1144</v>
      </c>
      <c r="H323" s="3">
        <v>14700</v>
      </c>
      <c r="I323" s="46">
        <v>16196</v>
      </c>
      <c r="J323" s="48">
        <v>1268</v>
      </c>
      <c r="K323" s="3">
        <v>124</v>
      </c>
      <c r="L323" s="3">
        <v>1126</v>
      </c>
      <c r="M323" s="23">
        <f>CD[[#This Row],[Verstorbene]]+CD[[#This Row],[KH (intensiv)]]+CD[[#This Row],[KH (nicht intensiv)]]+CD[[#This Row],[Infiziert (o. KH)]]+CD[[#This Row],[Genesen]]-CD[[#This Row],[Total]]</f>
        <v>0</v>
      </c>
      <c r="N323" s="24">
        <f>CD[[#This Row],[Total]]-I322</f>
        <v>56</v>
      </c>
      <c r="O323" s="50">
        <f>CD[[#This Row],[Genesen]]-H322</f>
        <v>-779</v>
      </c>
      <c r="P323" s="38">
        <f t="shared" si="13"/>
        <v>57.085243544945385</v>
      </c>
      <c r="Q323" s="11">
        <v>44233</v>
      </c>
      <c r="R323" s="3" t="s">
        <v>36</v>
      </c>
    </row>
    <row r="324" spans="1:18" x14ac:dyDescent="0.2">
      <c r="A324" s="20">
        <v>44233</v>
      </c>
      <c r="B324" s="21">
        <v>0.99930555555555556</v>
      </c>
      <c r="C324" s="26">
        <f>-CD[[#This Row],[Verstorbene]]</f>
        <v>-233</v>
      </c>
      <c r="D324" s="46">
        <v>233</v>
      </c>
      <c r="E324" s="3">
        <v>24</v>
      </c>
      <c r="F324" s="23">
        <f>CD[[#This Row],[KH]]-CD[[#This Row],[KH (intensiv)]]</f>
        <v>100</v>
      </c>
      <c r="G324" s="23">
        <f>CD[[#This Row],[Infiziert]]-CD[[#This Row],[KH (nicht intensiv)]]-CD[[#This Row],[KH (intensiv)]]</f>
        <v>1047</v>
      </c>
      <c r="H324" s="46">
        <v>14820</v>
      </c>
      <c r="I324" s="46">
        <v>16224</v>
      </c>
      <c r="J324" s="48">
        <v>1171</v>
      </c>
      <c r="K324" s="3">
        <v>124</v>
      </c>
      <c r="L324" s="3">
        <v>1054</v>
      </c>
      <c r="M324" s="23">
        <f>CD[[#This Row],[Verstorbene]]+CD[[#This Row],[KH (intensiv)]]+CD[[#This Row],[KH (nicht intensiv)]]+CD[[#This Row],[Infiziert (o. KH)]]+CD[[#This Row],[Genesen]]-CD[[#This Row],[Total]]</f>
        <v>0</v>
      </c>
      <c r="N324" s="24">
        <f>CD[[#This Row],[Total]]-I323</f>
        <v>28</v>
      </c>
      <c r="O324" s="24">
        <f>CD[[#This Row],[Genesen]]-H323</f>
        <v>120</v>
      </c>
      <c r="P324" s="38">
        <f t="shared" si="13"/>
        <v>50.974710433092071</v>
      </c>
      <c r="Q324" s="11">
        <v>44234</v>
      </c>
      <c r="R324" s="17"/>
    </row>
    <row r="325" spans="1:18" x14ac:dyDescent="0.2">
      <c r="A325" s="20">
        <v>44234</v>
      </c>
      <c r="B325" s="21">
        <v>0.99930555555555556</v>
      </c>
      <c r="C325" s="26">
        <f>-CD[[#This Row],[Verstorbene]]</f>
        <v>-233</v>
      </c>
      <c r="D325" s="46">
        <v>233</v>
      </c>
      <c r="E325" s="3">
        <v>24</v>
      </c>
      <c r="F325" s="23">
        <f>CD[[#This Row],[KH]]-CD[[#This Row],[KH (intensiv)]]</f>
        <v>100</v>
      </c>
      <c r="G325" s="23">
        <f>CD[[#This Row],[Infiziert]]-CD[[#This Row],[KH (nicht intensiv)]]-CD[[#This Row],[KH (intensiv)]]</f>
        <v>999</v>
      </c>
      <c r="H325" s="46">
        <v>14912</v>
      </c>
      <c r="I325" s="46">
        <v>16268</v>
      </c>
      <c r="J325" s="48">
        <v>1123</v>
      </c>
      <c r="K325" s="3">
        <v>124</v>
      </c>
      <c r="L325" s="3">
        <v>1039</v>
      </c>
      <c r="M325" s="23">
        <f>CD[[#This Row],[Verstorbene]]+CD[[#This Row],[KH (intensiv)]]+CD[[#This Row],[KH (nicht intensiv)]]+CD[[#This Row],[Infiziert (o. KH)]]+CD[[#This Row],[Genesen]]-CD[[#This Row],[Total]]</f>
        <v>0</v>
      </c>
      <c r="N325" s="24">
        <f>CD[[#This Row],[Total]]-I324</f>
        <v>44</v>
      </c>
      <c r="O325" s="24">
        <f>CD[[#This Row],[Genesen]]-H324</f>
        <v>92</v>
      </c>
      <c r="P325" s="38">
        <f t="shared" ref="P325:P330" si="14">SUM(N319:N325)/$P$1</f>
        <v>52.904352468414167</v>
      </c>
      <c r="Q325" s="11">
        <v>44235</v>
      </c>
      <c r="R325" s="17"/>
    </row>
    <row r="326" spans="1:18" x14ac:dyDescent="0.2">
      <c r="A326" s="20">
        <v>44235</v>
      </c>
      <c r="B326" s="21">
        <v>0.99930555555555556</v>
      </c>
      <c r="C326" s="26">
        <f>-CD[[#This Row],[Verstorbene]]</f>
        <v>-233</v>
      </c>
      <c r="D326" s="46">
        <v>233</v>
      </c>
      <c r="E326" s="3">
        <v>23</v>
      </c>
      <c r="F326" s="23">
        <f>CD[[#This Row],[KH]]-CD[[#This Row],[KH (intensiv)]]</f>
        <v>91</v>
      </c>
      <c r="G326" s="23">
        <f>CD[[#This Row],[Infiziert]]-CD[[#This Row],[KH (nicht intensiv)]]-CD[[#This Row],[KH (intensiv)]]</f>
        <v>931</v>
      </c>
      <c r="H326" s="46">
        <v>15010</v>
      </c>
      <c r="I326" s="43">
        <v>16288</v>
      </c>
      <c r="J326" s="48">
        <v>1045</v>
      </c>
      <c r="K326" s="3">
        <v>114</v>
      </c>
      <c r="L326" s="3">
        <v>988</v>
      </c>
      <c r="M326" s="23">
        <f>CD[[#This Row],[Verstorbene]]+CD[[#This Row],[KH (intensiv)]]+CD[[#This Row],[KH (nicht intensiv)]]+CD[[#This Row],[Infiziert (o. KH)]]+CD[[#This Row],[Genesen]]-CD[[#This Row],[Total]]</f>
        <v>0</v>
      </c>
      <c r="N326" s="24">
        <f>CD[[#This Row],[Total]]-I325</f>
        <v>20</v>
      </c>
      <c r="O326" s="24">
        <f>CD[[#This Row],[Genesen]]-H325</f>
        <v>98</v>
      </c>
      <c r="P326" s="38">
        <f t="shared" si="14"/>
        <v>54.673191000792762</v>
      </c>
      <c r="Q326" s="11">
        <v>44236</v>
      </c>
      <c r="R326" s="17" t="s">
        <v>42</v>
      </c>
    </row>
    <row r="327" spans="1:18" x14ac:dyDescent="0.2">
      <c r="A327" s="20">
        <v>44236</v>
      </c>
      <c r="B327" s="21">
        <v>0.99930555555555556</v>
      </c>
      <c r="C327" s="26">
        <f>-CD[[#This Row],[Verstorbene]]</f>
        <v>-246</v>
      </c>
      <c r="D327" s="46">
        <v>246</v>
      </c>
      <c r="E327" s="3">
        <v>19</v>
      </c>
      <c r="F327" s="23">
        <f>CD[[#This Row],[KH]]-CD[[#This Row],[KH (intensiv)]]</f>
        <v>78</v>
      </c>
      <c r="G327" s="23">
        <f>CD[[#This Row],[Infiziert]]-CD[[#This Row],[KH (nicht intensiv)]]-CD[[#This Row],[KH (intensiv)]]</f>
        <v>881</v>
      </c>
      <c r="H327" s="46">
        <v>15102</v>
      </c>
      <c r="I327" s="43">
        <v>16326</v>
      </c>
      <c r="J327" s="48">
        <v>978</v>
      </c>
      <c r="K327" s="3">
        <v>97</v>
      </c>
      <c r="L327" s="3">
        <v>923</v>
      </c>
      <c r="M327" s="23">
        <f>CD[[#This Row],[Verstorbene]]+CD[[#This Row],[KH (intensiv)]]+CD[[#This Row],[KH (nicht intensiv)]]+CD[[#This Row],[Infiziert (o. KH)]]+CD[[#This Row],[Genesen]]-CD[[#This Row],[Total]]</f>
        <v>0</v>
      </c>
      <c r="N327" s="24">
        <f>CD[[#This Row],[Total]]-I326</f>
        <v>38</v>
      </c>
      <c r="O327" s="24">
        <f>CD[[#This Row],[Genesen]]-H326</f>
        <v>92</v>
      </c>
      <c r="P327" s="38">
        <f t="shared" si="14"/>
        <v>49.5274789066005</v>
      </c>
      <c r="Q327" s="11">
        <v>44237</v>
      </c>
      <c r="R327" s="17"/>
    </row>
    <row r="328" spans="1:18" x14ac:dyDescent="0.2">
      <c r="A328" s="20">
        <v>44237</v>
      </c>
      <c r="B328" s="21">
        <v>0.99930555555555556</v>
      </c>
      <c r="C328" s="26">
        <f>-CD[[#This Row],[Verstorbene]]</f>
        <v>-248</v>
      </c>
      <c r="D328" s="46">
        <v>248</v>
      </c>
      <c r="E328" s="3">
        <v>18</v>
      </c>
      <c r="F328" s="23">
        <f>CD[[#This Row],[KH]]-CD[[#This Row],[KH (intensiv)]]</f>
        <v>69</v>
      </c>
      <c r="G328" s="23">
        <f>CD[[#This Row],[Infiziert]]-CD[[#This Row],[KH (nicht intensiv)]]-CD[[#This Row],[KH (intensiv)]]</f>
        <v>859</v>
      </c>
      <c r="H328" s="46">
        <v>15171</v>
      </c>
      <c r="I328" s="43">
        <v>16365</v>
      </c>
      <c r="J328" s="48">
        <v>946</v>
      </c>
      <c r="K328" s="3">
        <v>87</v>
      </c>
      <c r="L328" s="3">
        <v>977</v>
      </c>
      <c r="M328" s="23">
        <f>CD[[#This Row],[Verstorbene]]+CD[[#This Row],[KH (intensiv)]]+CD[[#This Row],[KH (nicht intensiv)]]+CD[[#This Row],[Infiziert (o. KH)]]+CD[[#This Row],[Genesen]]-CD[[#This Row],[Total]]</f>
        <v>0</v>
      </c>
      <c r="N328" s="24">
        <f>CD[[#This Row],[Total]]-I327</f>
        <v>39</v>
      </c>
      <c r="O328" s="24">
        <f>CD[[#This Row],[Genesen]]-H327</f>
        <v>69</v>
      </c>
      <c r="P328" s="38">
        <f t="shared" si="14"/>
        <v>45.828998338899815</v>
      </c>
      <c r="Q328" s="11">
        <v>44238</v>
      </c>
      <c r="R328" s="17"/>
    </row>
    <row r="329" spans="1:18" x14ac:dyDescent="0.2">
      <c r="A329" s="20">
        <v>44238</v>
      </c>
      <c r="B329" s="21">
        <v>0.99930555555555556</v>
      </c>
      <c r="C329" s="26">
        <f>-CD[[#This Row],[Verstorbene]]</f>
        <v>-248</v>
      </c>
      <c r="D329" s="46">
        <v>248</v>
      </c>
      <c r="E329" s="3">
        <v>16</v>
      </c>
      <c r="F329" s="23">
        <f>CD[[#This Row],[KH]]-CD[[#This Row],[KH (intensiv)]]</f>
        <v>67</v>
      </c>
      <c r="G329" s="23">
        <f>CD[[#This Row],[Infiziert]]-CD[[#This Row],[KH (nicht intensiv)]]-CD[[#This Row],[KH (intensiv)]]</f>
        <v>820</v>
      </c>
      <c r="H329" s="46">
        <v>15250</v>
      </c>
      <c r="I329" s="43">
        <v>16401</v>
      </c>
      <c r="J329" s="48">
        <v>903</v>
      </c>
      <c r="K329" s="3">
        <v>83</v>
      </c>
      <c r="L329" s="3">
        <v>973</v>
      </c>
      <c r="M329" s="23">
        <f>CD[[#This Row],[Verstorbene]]+CD[[#This Row],[KH (intensiv)]]+CD[[#This Row],[KH (nicht intensiv)]]+CD[[#This Row],[Infiziert (o. KH)]]+CD[[#This Row],[Genesen]]-CD[[#This Row],[Total]]</f>
        <v>0</v>
      </c>
      <c r="N329" s="24">
        <f>CD[[#This Row],[Total]]-I328</f>
        <v>36</v>
      </c>
      <c r="O329" s="24">
        <f>CD[[#This Row],[Genesen]]-H328</f>
        <v>79</v>
      </c>
      <c r="P329" s="38">
        <f t="shared" si="14"/>
        <v>41.969714268255622</v>
      </c>
      <c r="Q329" s="11">
        <v>44239</v>
      </c>
      <c r="R329" s="17"/>
    </row>
    <row r="330" spans="1:18" x14ac:dyDescent="0.2">
      <c r="A330" s="20">
        <v>44239</v>
      </c>
      <c r="B330" s="21">
        <v>0.99930555555555556</v>
      </c>
      <c r="C330" s="26">
        <f>-CD[[#This Row],[Verstorbene]]</f>
        <v>-252</v>
      </c>
      <c r="D330" s="45">
        <v>252</v>
      </c>
      <c r="E330" s="51">
        <v>15</v>
      </c>
      <c r="F330" s="23">
        <f>CD[[#This Row],[KH]]-CD[[#This Row],[KH (intensiv)]]</f>
        <v>75</v>
      </c>
      <c r="G330" s="23">
        <f>CD[[#This Row],[Infiziert]]-CD[[#This Row],[KH (nicht intensiv)]]-CD[[#This Row],[KH (intensiv)]]</f>
        <v>750</v>
      </c>
      <c r="H330" s="47">
        <v>15338</v>
      </c>
      <c r="I330" s="25">
        <v>16430</v>
      </c>
      <c r="J330" s="49">
        <v>840</v>
      </c>
      <c r="K330" s="28">
        <v>90</v>
      </c>
      <c r="L330" s="28">
        <v>971</v>
      </c>
      <c r="M330" s="23">
        <f>CD[[#This Row],[Verstorbene]]+CD[[#This Row],[KH (intensiv)]]+CD[[#This Row],[KH (nicht intensiv)]]+CD[[#This Row],[Infiziert (o. KH)]]+CD[[#This Row],[Genesen]]-CD[[#This Row],[Total]]</f>
        <v>0</v>
      </c>
      <c r="N330" s="24">
        <f>CD[[#This Row],[Total]]-I329</f>
        <v>29</v>
      </c>
      <c r="O330" s="24">
        <f>CD[[#This Row],[Genesen]]-H329</f>
        <v>88</v>
      </c>
      <c r="P330" s="38">
        <f t="shared" si="14"/>
        <v>37.628019688780903</v>
      </c>
      <c r="Q330" s="11">
        <v>44240</v>
      </c>
    </row>
    <row r="331" spans="1:18" x14ac:dyDescent="0.2">
      <c r="A331" s="20">
        <v>44240</v>
      </c>
      <c r="B331" s="21">
        <v>0.99930555555555556</v>
      </c>
      <c r="C331" s="26">
        <f>-CD[[#This Row],[Verstorbene]]</f>
        <v>-252</v>
      </c>
      <c r="D331" s="45">
        <v>252</v>
      </c>
      <c r="E331" s="53">
        <v>15</v>
      </c>
      <c r="F331" s="23">
        <f>CD[[#This Row],[KH]]-CD[[#This Row],[KH (intensiv)]]</f>
        <v>67</v>
      </c>
      <c r="G331" s="23">
        <f>CD[[#This Row],[Infiziert]]-CD[[#This Row],[KH (nicht intensiv)]]-CD[[#This Row],[KH (intensiv)]]</f>
        <v>723</v>
      </c>
      <c r="H331" s="47">
        <v>15408</v>
      </c>
      <c r="I331" s="25">
        <v>16465</v>
      </c>
      <c r="J331" s="49">
        <v>805</v>
      </c>
      <c r="K331" s="22">
        <v>82</v>
      </c>
      <c r="L331" s="22">
        <v>931</v>
      </c>
      <c r="M331" s="23">
        <f>CD[[#This Row],[Verstorbene]]+CD[[#This Row],[KH (intensiv)]]+CD[[#This Row],[KH (nicht intensiv)]]+CD[[#This Row],[Infiziert (o. KH)]]+CD[[#This Row],[Genesen]]-CD[[#This Row],[Total]]</f>
        <v>0</v>
      </c>
      <c r="N331" s="24">
        <f>CD[[#This Row],[Total]]-I330</f>
        <v>35</v>
      </c>
      <c r="O331" s="24">
        <f>CD[[#This Row],[Genesen]]-H330</f>
        <v>70</v>
      </c>
      <c r="P331" s="38">
        <f>SUM(N325:N331)/$P$1</f>
        <v>38.753644209385456</v>
      </c>
      <c r="Q331" s="11">
        <v>44241</v>
      </c>
    </row>
    <row r="332" spans="1:18" x14ac:dyDescent="0.2">
      <c r="A332" s="20">
        <v>44241</v>
      </c>
      <c r="B332" s="21">
        <v>0.99930555555555556</v>
      </c>
      <c r="C332" s="26">
        <f>-CD[[#This Row],[Verstorbene]]</f>
        <v>-252</v>
      </c>
      <c r="D332" s="57">
        <v>252</v>
      </c>
      <c r="E332" s="56">
        <v>16</v>
      </c>
      <c r="F332" s="23">
        <f>CD[[#This Row],[KH]]-CD[[#This Row],[KH (intensiv)]]</f>
        <v>71</v>
      </c>
      <c r="G332" s="23">
        <f>CD[[#This Row],[Infiziert]]-CD[[#This Row],[KH (nicht intensiv)]]-CD[[#This Row],[KH (intensiv)]]</f>
        <v>681</v>
      </c>
      <c r="H332" s="47">
        <v>15470</v>
      </c>
      <c r="I332" s="47">
        <v>16490</v>
      </c>
      <c r="J332" s="49">
        <v>768</v>
      </c>
      <c r="K332" s="22">
        <v>87</v>
      </c>
      <c r="L332" s="22">
        <v>931</v>
      </c>
      <c r="M332" s="23">
        <f>CD[[#This Row],[Verstorbene]]+CD[[#This Row],[KH (intensiv)]]+CD[[#This Row],[KH (nicht intensiv)]]+CD[[#This Row],[Infiziert (o. KH)]]+CD[[#This Row],[Genesen]]-CD[[#This Row],[Total]]</f>
        <v>0</v>
      </c>
      <c r="N332" s="24">
        <f>CD[[#This Row],[Total]]-I331</f>
        <v>25</v>
      </c>
      <c r="O332" s="24">
        <f>CD[[#This Row],[Genesen]]-H331</f>
        <v>62</v>
      </c>
      <c r="P332" s="38">
        <f>SUM(N326:N332)/$P$1</f>
        <v>35.698377653458799</v>
      </c>
      <c r="Q332" s="11">
        <v>44242</v>
      </c>
    </row>
    <row r="333" spans="1:18" x14ac:dyDescent="0.2">
      <c r="A333" s="20">
        <v>44242</v>
      </c>
      <c r="B333" s="21">
        <v>0.99930555555555556</v>
      </c>
      <c r="C333" s="26">
        <f>-CD[[#This Row],[Verstorbene]]</f>
        <v>-254</v>
      </c>
      <c r="D333" s="57">
        <v>254</v>
      </c>
      <c r="E333" s="56">
        <v>17</v>
      </c>
      <c r="F333" s="23">
        <f>CD[[#This Row],[KH]]-CD[[#This Row],[KH (intensiv)]]</f>
        <v>66</v>
      </c>
      <c r="G333" s="23">
        <f>CD[[#This Row],[Infiziert]]-CD[[#This Row],[KH (nicht intensiv)]]-CD[[#This Row],[KH (intensiv)]]</f>
        <v>641</v>
      </c>
      <c r="H333" s="47">
        <v>15520</v>
      </c>
      <c r="I333" s="47">
        <v>16498</v>
      </c>
      <c r="J333" s="49">
        <v>724</v>
      </c>
      <c r="K333" s="22">
        <v>83</v>
      </c>
      <c r="L333" s="22">
        <v>930</v>
      </c>
      <c r="M333" s="23">
        <f>CD[[#This Row],[Verstorbene]]+CD[[#This Row],[KH (intensiv)]]+CD[[#This Row],[KH (nicht intensiv)]]+CD[[#This Row],[Infiziert (o. KH)]]+CD[[#This Row],[Genesen]]-CD[[#This Row],[Total]]</f>
        <v>0</v>
      </c>
      <c r="N333" s="24">
        <f>CD[[#This Row],[Total]]-I332</f>
        <v>8</v>
      </c>
      <c r="O333" s="24">
        <f>CD[[#This Row],[Genesen]]-H332</f>
        <v>50</v>
      </c>
      <c r="P333" s="38">
        <f>SUM(N327:N333)/$P$1</f>
        <v>33.768735618136702</v>
      </c>
      <c r="Q333" s="11">
        <v>44243</v>
      </c>
    </row>
    <row r="334" spans="1:18" x14ac:dyDescent="0.2">
      <c r="A334" s="20">
        <v>44243</v>
      </c>
      <c r="B334" s="21">
        <v>0.99930555555555556</v>
      </c>
      <c r="C334" s="26">
        <f>-CD[[#This Row],[Verstorbene]]</f>
        <v>-256</v>
      </c>
      <c r="D334" s="45">
        <v>256</v>
      </c>
      <c r="E334" s="56"/>
      <c r="F334" s="23">
        <f>CD[[#This Row],[KH]]-CD[[#This Row],[KH (intensiv)]]</f>
        <v>0</v>
      </c>
      <c r="G334" s="23">
        <f>CD[[#This Row],[Infiziert]]-CD[[#This Row],[KH (nicht intensiv)]]-CD[[#This Row],[KH (intensiv)]]</f>
        <v>730</v>
      </c>
      <c r="H334" s="47">
        <v>15591</v>
      </c>
      <c r="I334" s="47">
        <v>16577</v>
      </c>
      <c r="J334" s="49">
        <v>730</v>
      </c>
      <c r="K334" s="22"/>
      <c r="L334" s="22"/>
      <c r="M334" s="23">
        <f>CD[[#This Row],[Verstorbene]]+CD[[#This Row],[KH (intensiv)]]+CD[[#This Row],[KH (nicht intensiv)]]+CD[[#This Row],[Infiziert (o. KH)]]+CD[[#This Row],[Genesen]]-CD[[#This Row],[Total]]</f>
        <v>0</v>
      </c>
      <c r="N334" s="24">
        <f>CD[[#This Row],[Total]]-I333</f>
        <v>79</v>
      </c>
      <c r="O334" s="24">
        <f>CD[[#This Row],[Genesen]]-H333</f>
        <v>71</v>
      </c>
      <c r="P334" s="38">
        <f>SUM(N328:N334)/$P$1</f>
        <v>40.361679238820535</v>
      </c>
      <c r="Q334" s="11">
        <v>44244</v>
      </c>
    </row>
    <row r="335" spans="1:18" ht="17" x14ac:dyDescent="0.25">
      <c r="D335" s="42"/>
      <c r="E335" s="4"/>
      <c r="Q335" s="11">
        <v>44245</v>
      </c>
    </row>
    <row r="336" spans="1:18" x14ac:dyDescent="0.2">
      <c r="D336" s="52"/>
      <c r="Q336" s="11">
        <v>44246</v>
      </c>
    </row>
    <row r="337" spans="4:17" ht="17" x14ac:dyDescent="0.25">
      <c r="D337" s="52"/>
      <c r="E337" s="42"/>
      <c r="Q337" s="11">
        <v>44247</v>
      </c>
    </row>
    <row r="338" spans="4:17" x14ac:dyDescent="0.2">
      <c r="D338" s="58"/>
      <c r="E338"/>
      <c r="F338"/>
      <c r="Q338" s="11">
        <v>44248</v>
      </c>
    </row>
    <row r="339" spans="4:17" ht="17" x14ac:dyDescent="0.25">
      <c r="D339" s="58"/>
      <c r="E339" s="44"/>
      <c r="F339" s="58"/>
      <c r="Q339" s="11">
        <v>44249</v>
      </c>
    </row>
    <row r="340" spans="4:17" ht="17" x14ac:dyDescent="0.25">
      <c r="D340" s="42"/>
      <c r="E340" s="44"/>
      <c r="Q340" s="11">
        <v>44250</v>
      </c>
    </row>
    <row r="341" spans="4:17" ht="17" x14ac:dyDescent="0.25">
      <c r="D341" s="42"/>
      <c r="E341" s="44"/>
      <c r="Q341" s="11">
        <v>44251</v>
      </c>
    </row>
    <row r="342" spans="4:17" ht="17" x14ac:dyDescent="0.25">
      <c r="D342" s="42"/>
      <c r="E342" s="44"/>
      <c r="Q342" s="11">
        <v>44252</v>
      </c>
    </row>
    <row r="343" spans="4:17" ht="17" x14ac:dyDescent="0.25">
      <c r="E343" s="44"/>
      <c r="Q343" s="11">
        <v>44253</v>
      </c>
    </row>
    <row r="344" spans="4:17" ht="17" x14ac:dyDescent="0.25">
      <c r="E344" s="44"/>
      <c r="Q344" s="11">
        <v>44254</v>
      </c>
    </row>
    <row r="345" spans="4:17" ht="17" x14ac:dyDescent="0.25">
      <c r="E345" s="44"/>
      <c r="Q345" s="11">
        <v>44255</v>
      </c>
    </row>
    <row r="346" spans="4:17" ht="17" x14ac:dyDescent="0.25">
      <c r="E346" s="44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2021-02-17T06:57:25Z</dcterms:modified>
</cp:coreProperties>
</file>