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D1808DE-AF12-D94F-A262-FA13D048F5A7}" xr6:coauthVersionLast="46" xr6:coauthVersionMax="46" xr10:uidLastSave="{00000000-0000-0000-0000-000000000000}"/>
  <bookViews>
    <workbookView xWindow="14320" yWindow="146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4" i="1" l="1"/>
  <c r="F354" i="1"/>
  <c r="G354" i="1" s="1"/>
  <c r="N354" i="1"/>
  <c r="O354" i="1"/>
  <c r="C353" i="1"/>
  <c r="F353" i="1"/>
  <c r="G353" i="1" s="1"/>
  <c r="M353" i="1" s="1"/>
  <c r="N353" i="1"/>
  <c r="O353" i="1"/>
  <c r="C352" i="1"/>
  <c r="F352" i="1"/>
  <c r="G352" i="1" s="1"/>
  <c r="N352" i="1"/>
  <c r="O352" i="1"/>
  <c r="C351" i="1"/>
  <c r="F351" i="1"/>
  <c r="G351" i="1" s="1"/>
  <c r="M351" i="1" s="1"/>
  <c r="N351" i="1"/>
  <c r="O351" i="1"/>
  <c r="C350" i="1"/>
  <c r="F350" i="1"/>
  <c r="G350" i="1" s="1"/>
  <c r="N350" i="1"/>
  <c r="O350" i="1"/>
  <c r="C349" i="1"/>
  <c r="F349" i="1"/>
  <c r="G349" i="1" s="1"/>
  <c r="M349" i="1" s="1"/>
  <c r="N349" i="1"/>
  <c r="O349" i="1"/>
  <c r="C348" i="1"/>
  <c r="F348" i="1"/>
  <c r="G348" i="1" s="1"/>
  <c r="M348" i="1" s="1"/>
  <c r="N348" i="1"/>
  <c r="P354" i="1" s="1"/>
  <c r="O348" i="1"/>
  <c r="C347" i="1"/>
  <c r="F347" i="1"/>
  <c r="G347" i="1" s="1"/>
  <c r="M347" i="1" s="1"/>
  <c r="N347" i="1"/>
  <c r="O347" i="1"/>
  <c r="C346" i="1"/>
  <c r="F346" i="1"/>
  <c r="G346" i="1" s="1"/>
  <c r="N346" i="1"/>
  <c r="O346" i="1"/>
  <c r="C345" i="1"/>
  <c r="F345" i="1"/>
  <c r="G345" i="1" s="1"/>
  <c r="N345" i="1"/>
  <c r="O345" i="1"/>
  <c r="C344" i="1"/>
  <c r="F344" i="1"/>
  <c r="G344" i="1" s="1"/>
  <c r="N344" i="1"/>
  <c r="O344" i="1"/>
  <c r="C343" i="1"/>
  <c r="F343" i="1"/>
  <c r="G343" i="1" s="1"/>
  <c r="M343" i="1" s="1"/>
  <c r="N343" i="1"/>
  <c r="O343" i="1"/>
  <c r="C342" i="1"/>
  <c r="F342" i="1"/>
  <c r="G342" i="1" s="1"/>
  <c r="M342" i="1" s="1"/>
  <c r="N342" i="1"/>
  <c r="O342" i="1"/>
  <c r="C341" i="1"/>
  <c r="F341" i="1"/>
  <c r="G341" i="1" s="1"/>
  <c r="M341" i="1" s="1"/>
  <c r="N341" i="1"/>
  <c r="O341" i="1"/>
  <c r="C340" i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R5" i="1" a="1"/>
  <c r="R5" i="1" s="1"/>
  <c r="R10" i="1" s="1" a="1"/>
  <c r="R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R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52" i="1" l="1"/>
  <c r="M354" i="1"/>
  <c r="P353" i="1"/>
  <c r="M352" i="1"/>
  <c r="P351" i="1"/>
  <c r="P350" i="1"/>
  <c r="M350" i="1"/>
  <c r="P349" i="1"/>
  <c r="P348" i="1"/>
  <c r="P347" i="1"/>
  <c r="P346" i="1"/>
  <c r="M346" i="1"/>
  <c r="P345" i="1"/>
  <c r="M345" i="1"/>
  <c r="P344" i="1"/>
  <c r="M344" i="1"/>
  <c r="P343" i="1"/>
  <c r="P342" i="1"/>
  <c r="P339" i="1"/>
  <c r="P340" i="1"/>
  <c r="P341" i="1"/>
  <c r="P337" i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U9" i="1" a="1"/>
  <c r="U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4" i="1" l="1"/>
  <c r="P57" i="1"/>
  <c r="P56" i="1"/>
  <c r="P52" i="1"/>
  <c r="P53" i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<sst xmlns="http://schemas.openxmlformats.org/spreadsheetml/2006/main" count="47" uniqueCount="42">
  <si>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</si>
  <si>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</si>
  <si>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</si>
  <si>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</si>
  <si>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</si>
  <si>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</si>
  <si>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</si>
  <si>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</si>
  <si>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</si>
  <si>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</si>
  <si>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</si>
  <si>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</si>
  <si>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</si>
  <si>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</si>
  <si>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</si>
  <si>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</si>
  <si>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</si>
  <si>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</si>
  <si>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</si>
  <si>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</si>
  <si>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</si>
  <si>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</si>
  <si>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</si>
  <si>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</si>
  <si>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</si>
  <si>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</si>
  <si>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</si>
  <si>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</si>
  <si>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</si>
  <si>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</si>
  <si>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</si>
  <si>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</si>
  <si>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</si>
  <si>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</si>
  <si>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</si>
  <si>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</si>
  <si>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</si>
  <si>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</si>
  <si>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</si>
  <si>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</si>
  <si>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</si>
  <si>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09.03., insg. 17.485 (+12) Düsseldorfer mit Coronadiagnose, akt. infiz.: 522 (-41), 86 (-3) in Krankenhäusern i. Beh., davon 18 (-1) auf Intensiv, 1.597 (+111) in Quaran., 16.674 (+51) genesen. 289 (+2) verstorben, 7-Tages-Inzidenz 51,8 (52,3)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</si>
</sst>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8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6" fillId="3" borderId="0" xfId="0" applyFont="1" applyFill="1" applyBorder="1"/>
    <xf numFmtId="0" fontId="0" fillId="0" borderId="0" xfId="0" applyFont="1" applyAlignment="1">
      <alignment horizontal="center" vertical="top" wrapText="1"/>
    </xf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Tabelle1!$A$7:$A$354</c:f>
              <c:numCache>
                <c:formatCode>d\-mmm</c:formatCode>
                <c:ptCount val="34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</c:numCache>
            </c:numRef>
          </c:cat>
          <c:val>
            <c:numRef>
              <c:f>Tabelle1!$C$7:$C$354</c:f>
              <c:numCache>
                <c:formatCode>0</c:formatCode>
                <c:ptCount val="34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Tabelle1!$A$7:$A$354</c:f>
              <c:numCache>
                <c:formatCode>d\-mmm</c:formatCode>
                <c:ptCount val="34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</c:numCache>
            </c:numRef>
          </c:cat>
          <c:val>
            <c:numRef>
              <c:f>Tabelle1!$D$7:$D$354</c:f>
              <c:numCache>
                <c:formatCode>General</c:formatCode>
                <c:ptCount val="34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Tabelle1!$A$7:$A$354</c:f>
              <c:numCache>
                <c:formatCode>d\-mmm</c:formatCode>
                <c:ptCount val="34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</c:numCache>
            </c:numRef>
          </c:cat>
          <c:val>
            <c:numRef>
              <c:f>Tabelle1!$E$7:$E$354</c:f>
              <c:numCache>
                <c:formatCode>0</c:formatCode>
                <c:ptCount val="34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Tabelle1!$A$7:$A$354</c:f>
              <c:numCache>
                <c:formatCode>d\-mmm</c:formatCode>
                <c:ptCount val="34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</c:numCache>
            </c:numRef>
          </c:cat>
          <c:val>
            <c:numRef>
              <c:f>Tabelle1!$F$7:$F$354</c:f>
              <c:numCache>
                <c:formatCode>General</c:formatCode>
                <c:ptCount val="34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Tabelle1!$N$7:$N$354</c:f>
              <c:numCache>
                <c:formatCode>General</c:formatCode>
                <c:ptCount val="34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24</c:v>
                </c:pt>
                <c:pt idx="334">
                  <c:v>54</c:v>
                </c:pt>
                <c:pt idx="335">
                  <c:v>50</c:v>
                </c:pt>
                <c:pt idx="336">
                  <c:v>62</c:v>
                </c:pt>
                <c:pt idx="337">
                  <c:v>54</c:v>
                </c:pt>
                <c:pt idx="338">
                  <c:v>21</c:v>
                </c:pt>
                <c:pt idx="339">
                  <c:v>26</c:v>
                </c:pt>
                <c:pt idx="340">
                  <c:v>15</c:v>
                </c:pt>
                <c:pt idx="341">
                  <c:v>95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Tabelle1!$P$7:$P$354</c:f>
              <c:numCache>
                <c:formatCode>0.0</c:formatCode>
                <c:ptCount val="348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61.909348633250623</c:v>
                </c:pt>
                <c:pt idx="334">
                  <c:v>56.924440042001876</c:v>
                </c:pt>
                <c:pt idx="335">
                  <c:v>56.120422527284333</c:v>
                </c:pt>
                <c:pt idx="336">
                  <c:v>59.336492586154499</c:v>
                </c:pt>
                <c:pt idx="337">
                  <c:v>54.512387497849254</c:v>
                </c:pt>
                <c:pt idx="338">
                  <c:v>50.009889415431026</c:v>
                </c:pt>
                <c:pt idx="339">
                  <c:v>46.79381935656086</c:v>
                </c:pt>
                <c:pt idx="340">
                  <c:v>45.346587830069289</c:v>
                </c:pt>
                <c:pt idx="341">
                  <c:v>51.939531450753122</c:v>
                </c:pt>
                <c:pt idx="342">
                  <c:v>53.225959474301185</c:v>
                </c:pt>
                <c:pt idx="343">
                  <c:v>54.029976989018728</c:v>
                </c:pt>
                <c:pt idx="344">
                  <c:v>51.135513936035579</c:v>
                </c:pt>
                <c:pt idx="345">
                  <c:v>51.778727947809614</c:v>
                </c:pt>
                <c:pt idx="346">
                  <c:v>52.26113845664014</c:v>
                </c:pt>
                <c:pt idx="347">
                  <c:v>51.778727947809614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09.03.2021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51,8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289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522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17.485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09.03., insg. 17.485 (+12) Düsseldorfer mit Coronadiagnose, akt. infiz.: 522 (-41), 86 (-3) in Krankenhäusern i. Beh., davon 18 (-1) auf Intensiv, 1.597 (+111) in Quaran., 16.674 (+51) genesen. 289 (+2) verstorben, 7-Tages-Inzidenz 51,8 (52,3)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54" totalsRowShown="0" headerRowDxfId="17" dataDxfId="16">
  <autoFilter ref="A6:P354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54"/>
  <sheetViews>
    <sheetView tabSelected="1" topLeftCell="M1" zoomScaleNormal="100" workbookViewId="0">
      <selection activeCell="Q14" sqref="Q14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5" width="10.83203125" style="4"/>
    <col min="6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E1" s="4" t="s">
        <v>37</v>
      </c>
      <c r="F1" s="27" t="s">
        <v>38</v>
      </c>
      <c r="H1" s="54" t="s">
        <v>32</v>
      </c>
      <c r="I1" s="54"/>
      <c r="J1" s="54"/>
      <c r="K1" s="54"/>
      <c r="L1" s="3" t="s">
        <v>21</v>
      </c>
      <c r="M1" s="5" t="str">
        <f ca="1">"Stand: "&amp;TEXT(TODAY(),"TT.MM.JJJJ")</f>
        <v>Stand: 09.03.2021</v>
      </c>
      <c r="N1" s="6"/>
      <c r="O1" s="7" t="s">
        <v>17</v>
      </c>
      <c r="P1" s="8">
        <v>6.2187700000000001</v>
      </c>
      <c r="Q1" s="3" t="s">
        <v>0</v>
      </c>
    </row>
    <row r="2" spans="1:22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2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2" x14ac:dyDescent="0.2">
      <c r="H4" s="37"/>
      <c r="I4" s="37"/>
      <c r="J4" s="37"/>
      <c r="K4" s="37"/>
      <c r="M4" s="5"/>
      <c r="N4" s="6"/>
      <c r="O4" s="7"/>
    </row>
    <row r="5" spans="1:22" x14ac:dyDescent="0.2">
      <c r="Q5" s="3" t="s">
        <v>22</v>
      </c>
      <c r="R5" s="3" cm="1">
        <f t="array" ref="R5">MAX(ROW(CD[#Data]))-MIN(ROW(CD[#Data]))+1</f>
        <v>348</v>
      </c>
    </row>
    <row r="6" spans="1:22" x14ac:dyDescent="0.2">
      <c r="A6" s="3" t="s">
        <v>1</v>
      </c>
      <c r="B6" s="3" t="s">
        <v>2</v>
      </c>
      <c r="C6" s="9" t="s">
        <v>14</v>
      </c>
      <c r="D6" s="1" t="s">
        <v>24</v>
      </c>
      <c r="E6" s="4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20</v>
      </c>
      <c r="O6" s="3" t="s">
        <v>12</v>
      </c>
      <c r="P6" s="8" t="s">
        <v>18</v>
      </c>
      <c r="Q6" s="3" t="s">
        <v>27</v>
      </c>
      <c r="R6" s="3" t="str">
        <f ca="1">TEXT(TODAY(),"TT.MM.")</f>
        <v>09.03.</v>
      </c>
      <c r="T6" s="3" t="s">
        <v>28</v>
      </c>
      <c r="U6" s="3" t="str" cm="1">
        <f t="array" ref="U6">TEXT(INDEX(CD[KH],$R$5),"#.##0")</f>
        <v>86</v>
      </c>
      <c r="V6" s="3" t="str" cm="1">
        <f t="array" ref="V6">TEXT(INDEX(CD[KH],$R$5)-INDEX(CD[KH],$R$5-1),"+#.##0;-#.##0;0")</f>
        <v>-3</v>
      </c>
    </row>
    <row r="7" spans="1:22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4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Q7" s="8" t="s">
        <v>23</v>
      </c>
      <c r="R7" s="10" t="str" cm="1">
        <f t="array" ref="R7">TEXT(INDEX(CD[Inzidenz],$R$5),"#.##0,0")</f>
        <v>51,8</v>
      </c>
      <c r="S7" s="3" t="str" cm="1">
        <f t="array" ref="S7">TEXT(INDEX(CD[Inzidenz],$R$5-1),"#.##0,0")</f>
        <v>52,3</v>
      </c>
      <c r="T7" s="3" t="s">
        <v>29</v>
      </c>
      <c r="U7" s="3" t="str" cm="1">
        <f t="array" ref="U7">TEXT(INDEX(CD[KH (intensiv)],$R$5),"#.##0")</f>
        <v>18</v>
      </c>
      <c r="V7" s="3" t="str" cm="1">
        <f t="array" ref="V7">TEXT(INDEX(CD[KH (intensiv)],$R$5)-INDEX(CD[KH (intensiv)],$R$5-1),"+#.##0;-#.##0;0")</f>
        <v>-1</v>
      </c>
    </row>
    <row r="8" spans="1:22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4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Q8" s="3" t="s">
        <v>24</v>
      </c>
      <c r="R8" s="15" t="str" cm="1">
        <f t="array" ref="R8">TEXT(INDEX(CD[Verstorbene],$R$5),"#.##0")</f>
        <v>289</v>
      </c>
      <c r="S8" s="3" t="str" cm="1">
        <f t="array" ref="S8">TEXT(INDEX(CD[Verstorbene],$R$5)-INDEX(CD[Verstorbene],$R$5-1),"+#.##0;-#.##0;0")</f>
        <v>+2</v>
      </c>
      <c r="T8" s="3" t="s">
        <v>30</v>
      </c>
      <c r="U8" s="3" t="str" cm="1">
        <f t="array" ref="U8">TEXT(INDEX(CD[Quarant],$R$5),"#.##0")</f>
        <v>1.597</v>
      </c>
      <c r="V8" s="3" t="str" cm="1">
        <f t="array" ref="V8">TEXT(INDEX(CD[Quarant],$R$5)-INDEX(CD[Quarant],$R$5-1),"+#.##0;-#.##0;0")</f>
        <v>+111</v>
      </c>
    </row>
    <row r="9" spans="1:22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4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Q9" s="3" t="s">
        <v>25</v>
      </c>
      <c r="R9" s="15" t="str" cm="1">
        <f t="array" ref="R9">TEXT(INDEX(CD[Infiziert],$R$5),"#.##0")</f>
        <v>522</v>
      </c>
      <c r="S9" s="3" t="str" cm="1">
        <f t="array" ref="S9">TEXT(INDEX(CD[Infiziert],$R$5)-INDEX(CD[Infiziert],$R$5-1),"+#.##0;-#.##0;0")</f>
        <v>-41</v>
      </c>
      <c r="T9" s="3" t="s">
        <v>31</v>
      </c>
      <c r="U9" s="3" t="str" cm="1">
        <f t="array" ref="U9">TEXT(INDEX(CD[Genesen],$R$5),"#.##0")</f>
        <v>16.674</v>
      </c>
      <c r="V9" s="3" t="str" cm="1">
        <f t="array" ref="V9">TEXT(INDEX(CD[Genesen],$R$5)-INDEX(CD[Genesen],$R$5-1),"+#.##0;-#.##0;0")</f>
        <v>+51</v>
      </c>
    </row>
    <row r="10" spans="1:22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4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Q10" s="3" t="s">
        <v>26</v>
      </c>
      <c r="R10" s="16" t="str" cm="1">
        <f t="array" ref="R10">TEXT(INDEX(CD[Total],$R$5),"#.##0")</f>
        <v>17.485</v>
      </c>
      <c r="S10" s="17" t="str" cm="1">
        <f t="array" ref="S10">TEXT(INDEX(CD[Total],$R$5)-INDEX(CD[Total],$R$5-1),"+#.##0;-#.##0;0")</f>
        <v>+12</v>
      </c>
    </row>
    <row r="11" spans="1:22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4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2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4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Q12" s="49" t="s">
        <v>39</v>
      </c>
    </row>
    <row r="13" spans="1:22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4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Q13" s="48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09.03., insg. 17.485 (+12) Düsseldorfer mit Coronadiagnose, akt. infiz.: 522 (-41), 86 (-3) in Krankenhäusern i. Beh., davon 18 (-1) auf Intensiv, 1.597 (+111) in Quaran., 16.674 (+51) genesen. 289 (+2) verstorben, 7-Tages-Inzidenz 51,8 (52,3) #CoronaD</v>
      </c>
    </row>
    <row r="14" spans="1:22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4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Q14" s="48" t="s">
        <v>41</v>
      </c>
    </row>
    <row r="15" spans="1:22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4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2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4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4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4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4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4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4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4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4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4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4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4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4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4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4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4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4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4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4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4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4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4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4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4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4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4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4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4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4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4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4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4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4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4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7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4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7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4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7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4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7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4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7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4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7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4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7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4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7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4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7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4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7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4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7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4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7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4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Q60" s="34"/>
    </row>
    <row r="61" spans="1:17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4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Q61" s="34"/>
    </row>
    <row r="62" spans="1:17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4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Q62" s="34"/>
    </row>
    <row r="63" spans="1:17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4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Q63" s="34"/>
    </row>
    <row r="64" spans="1:17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4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Q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4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4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4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4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4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4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50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50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50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50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50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50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50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50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50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50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50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50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50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50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50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50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50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50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50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50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50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50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50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50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50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50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50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50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50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51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51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50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50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50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50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50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50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50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50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50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50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50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50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50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50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50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50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50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50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50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50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50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50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50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50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50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50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50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50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50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50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50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50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50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50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50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50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50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50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50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50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50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50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50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6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50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6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50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6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50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6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50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6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50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6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50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6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50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6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50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</row>
    <row r="153" spans="1:16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50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</row>
    <row r="154" spans="1:16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50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</row>
    <row r="155" spans="1:16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50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</row>
    <row r="156" spans="1:16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50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</row>
    <row r="157" spans="1:16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50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</row>
    <row r="158" spans="1:16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50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</row>
    <row r="159" spans="1:16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50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</row>
    <row r="160" spans="1:16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50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</row>
    <row r="161" spans="1:16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50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</row>
    <row r="162" spans="1:16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50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</row>
    <row r="163" spans="1:16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50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</row>
    <row r="164" spans="1:16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50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</row>
    <row r="165" spans="1:16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50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</row>
    <row r="166" spans="1:16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50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</row>
    <row r="167" spans="1:16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50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</row>
    <row r="168" spans="1:16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50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</row>
    <row r="169" spans="1:16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50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</row>
    <row r="170" spans="1:16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50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</row>
    <row r="171" spans="1:16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50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</row>
    <row r="172" spans="1:16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50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</row>
    <row r="173" spans="1:16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50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</row>
    <row r="174" spans="1:16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50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</row>
    <row r="175" spans="1:16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50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</row>
    <row r="176" spans="1:16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50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</row>
    <row r="177" spans="1:16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50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</row>
    <row r="178" spans="1:16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50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</row>
    <row r="179" spans="1:16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50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</row>
    <row r="180" spans="1:16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50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</row>
    <row r="181" spans="1:16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50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</row>
    <row r="182" spans="1:16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50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</row>
    <row r="183" spans="1:16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50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</row>
    <row r="184" spans="1:16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50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</row>
    <row r="185" spans="1:16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50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</row>
    <row r="186" spans="1:16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50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</row>
    <row r="187" spans="1:16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50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</row>
    <row r="188" spans="1:16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50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</row>
    <row r="189" spans="1:16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50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</row>
    <row r="190" spans="1:16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50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</row>
    <row r="191" spans="1:16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50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</row>
    <row r="192" spans="1:16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50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</row>
    <row r="193" spans="1:16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50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</row>
    <row r="194" spans="1:16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50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</row>
    <row r="195" spans="1:16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50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</row>
    <row r="196" spans="1:16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50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</row>
    <row r="197" spans="1:16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50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</row>
    <row r="198" spans="1:16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50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</row>
    <row r="199" spans="1:16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50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</row>
    <row r="200" spans="1:16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50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</row>
    <row r="201" spans="1:16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50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</row>
    <row r="202" spans="1:16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50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</row>
    <row r="203" spans="1:16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50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</row>
    <row r="204" spans="1:16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50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</row>
    <row r="205" spans="1:16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50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</row>
    <row r="206" spans="1:16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50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</row>
    <row r="207" spans="1:16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50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</row>
    <row r="208" spans="1:16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50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</row>
    <row r="209" spans="1:17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4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</row>
    <row r="210" spans="1:17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50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</row>
    <row r="211" spans="1:17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50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</row>
    <row r="212" spans="1:17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50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</row>
    <row r="213" spans="1:17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50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</row>
    <row r="214" spans="1:17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50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</row>
    <row r="215" spans="1:17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50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</row>
    <row r="216" spans="1:17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50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</row>
    <row r="217" spans="1:17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50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</row>
    <row r="218" spans="1:17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50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</row>
    <row r="219" spans="1:17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51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</row>
    <row r="220" spans="1:17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50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</row>
    <row r="221" spans="1:17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50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3" t="s">
        <v>19</v>
      </c>
    </row>
    <row r="222" spans="1:17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50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</row>
    <row r="223" spans="1:17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50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</row>
    <row r="224" spans="1:17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50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</row>
    <row r="225" spans="1:16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50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</row>
    <row r="226" spans="1:16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50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</row>
    <row r="227" spans="1:16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50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</row>
    <row r="228" spans="1:16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50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</row>
    <row r="229" spans="1:16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50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</row>
    <row r="230" spans="1:16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50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</row>
    <row r="231" spans="1:16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50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</row>
    <row r="232" spans="1:16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50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</row>
    <row r="233" spans="1:16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50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</row>
    <row r="234" spans="1:16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50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</row>
    <row r="235" spans="1:16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50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</row>
    <row r="236" spans="1:16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50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</row>
    <row r="237" spans="1:16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50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</row>
    <row r="238" spans="1:16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50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</row>
    <row r="239" spans="1:16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5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</row>
    <row r="240" spans="1:16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50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</row>
    <row r="241" spans="1:16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50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</row>
    <row r="242" spans="1:16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50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</row>
    <row r="243" spans="1:16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50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</row>
    <row r="244" spans="1:16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50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</row>
    <row r="245" spans="1:16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50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</row>
    <row r="246" spans="1:16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50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</row>
    <row r="247" spans="1:16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50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</row>
    <row r="248" spans="1:16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50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</row>
    <row r="249" spans="1:16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50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</row>
    <row r="250" spans="1:16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50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</row>
    <row r="251" spans="1:16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50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</row>
    <row r="252" spans="1:16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50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</row>
    <row r="253" spans="1:16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5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</row>
    <row r="254" spans="1:16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5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</row>
    <row r="255" spans="1:16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50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</row>
    <row r="256" spans="1:16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50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</row>
    <row r="257" spans="1:16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50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</row>
    <row r="258" spans="1:16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50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</row>
    <row r="259" spans="1:16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50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</row>
    <row r="260" spans="1:16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50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</row>
    <row r="261" spans="1:16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50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</row>
    <row r="262" spans="1:16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5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</row>
    <row r="263" spans="1:16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5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</row>
    <row r="264" spans="1:16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5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</row>
    <row r="265" spans="1:16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5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</row>
    <row r="266" spans="1:16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5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</row>
    <row r="267" spans="1:16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5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</row>
    <row r="268" spans="1:16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5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</row>
    <row r="269" spans="1:16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5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</row>
    <row r="270" spans="1:16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5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</row>
    <row r="271" spans="1:16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5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</row>
    <row r="272" spans="1:16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50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</row>
    <row r="273" spans="1:16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50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</row>
    <row r="274" spans="1:16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50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</row>
    <row r="275" spans="1:16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50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</row>
    <row r="276" spans="1:16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50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</row>
    <row r="277" spans="1:16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50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</row>
    <row r="278" spans="1:16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50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</row>
    <row r="279" spans="1:16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50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</row>
    <row r="280" spans="1:16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50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</row>
    <row r="281" spans="1:16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50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</row>
    <row r="282" spans="1:16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50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</row>
    <row r="283" spans="1:16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50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</row>
    <row r="284" spans="1:16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50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</row>
    <row r="285" spans="1:16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50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</row>
    <row r="286" spans="1:16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50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</row>
    <row r="287" spans="1:16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50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</row>
    <row r="288" spans="1:16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50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</row>
    <row r="289" spans="1:19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50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</row>
    <row r="290" spans="1:19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50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</row>
    <row r="291" spans="1:19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50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</row>
    <row r="292" spans="1:19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50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</row>
    <row r="293" spans="1:19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50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</row>
    <row r="294" spans="1:19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50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</row>
    <row r="295" spans="1:19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50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</row>
    <row r="296" spans="1:19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50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</row>
    <row r="297" spans="1:19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50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</row>
    <row r="298" spans="1:19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50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</row>
    <row r="299" spans="1:19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5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</row>
    <row r="300" spans="1:19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5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</row>
    <row r="301" spans="1:19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50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</row>
    <row r="302" spans="1:19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50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</row>
    <row r="303" spans="1:19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50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R303" s="18"/>
      <c r="S303" s="18"/>
    </row>
    <row r="304" spans="1:19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50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R304" s="18"/>
      <c r="S304" s="18"/>
    </row>
    <row r="305" spans="1:19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50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R305" s="18"/>
      <c r="S305" s="18"/>
    </row>
    <row r="306" spans="1:19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50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R306" s="18"/>
      <c r="S306" s="18"/>
    </row>
    <row r="307" spans="1:19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50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4">
        <v>15227</v>
      </c>
      <c r="J307" s="44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R307" s="18"/>
      <c r="S307" s="18"/>
    </row>
    <row r="308" spans="1:19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50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4">
        <v>15276</v>
      </c>
      <c r="J308" s="44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3" t="s">
        <v>36</v>
      </c>
      <c r="R308" s="18"/>
      <c r="S308" s="18"/>
    </row>
    <row r="309" spans="1:19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4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3">
        <v>15353</v>
      </c>
      <c r="J309" s="44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3" t="s">
        <v>33</v>
      </c>
      <c r="R309" s="18"/>
      <c r="S309" s="18"/>
    </row>
    <row r="310" spans="1:19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4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3">
        <v>15447</v>
      </c>
      <c r="J310" s="44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3" t="s">
        <v>33</v>
      </c>
      <c r="R310" s="18"/>
      <c r="S310" s="18"/>
    </row>
    <row r="311" spans="1:19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4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3">
        <v>15482</v>
      </c>
      <c r="J311" s="44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3" t="s">
        <v>33</v>
      </c>
      <c r="R311" s="18"/>
      <c r="S311" s="18"/>
    </row>
    <row r="312" spans="1:19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4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3">
        <v>15508</v>
      </c>
      <c r="J312" s="44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R312" s="18"/>
      <c r="S312" s="18"/>
    </row>
    <row r="313" spans="1:19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4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3">
        <v>15579</v>
      </c>
      <c r="J313" s="44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3" t="s">
        <v>33</v>
      </c>
      <c r="R313" s="18"/>
      <c r="S313" s="18"/>
    </row>
    <row r="314" spans="1:19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4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3">
        <v>15719</v>
      </c>
      <c r="J314" s="43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5">
        <f>CD[[#This Row],[Genesen]]-H313</f>
        <v>-17</v>
      </c>
      <c r="P314" s="38">
        <f t="shared" si="12"/>
        <v>79.115323448205999</v>
      </c>
      <c r="R314" s="18"/>
      <c r="S314" s="18"/>
    </row>
    <row r="315" spans="1:19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4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3">
        <v>15744</v>
      </c>
      <c r="J315" s="43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</row>
    <row r="316" spans="1:19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4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3">
        <v>15841</v>
      </c>
      <c r="J316" s="43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</row>
    <row r="317" spans="1:19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4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3">
        <v>15907</v>
      </c>
      <c r="J317" s="43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</row>
    <row r="318" spans="1:19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4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3">
        <v>15939</v>
      </c>
      <c r="J318" s="43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3" t="s">
        <v>34</v>
      </c>
    </row>
    <row r="319" spans="1:19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4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3">
        <v>15948</v>
      </c>
      <c r="J319" s="43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</row>
    <row r="320" spans="1:19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4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3">
        <v>16018</v>
      </c>
      <c r="J320" s="43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</row>
    <row r="321" spans="1:17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4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3">
        <v>16080</v>
      </c>
      <c r="J321" s="43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</row>
    <row r="322" spans="1:17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4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3">
        <v>16140</v>
      </c>
      <c r="J322" s="43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</row>
    <row r="323" spans="1:17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4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3">
        <v>16196</v>
      </c>
      <c r="J323" s="43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5">
        <f>CD[[#This Row],[Genesen]]-H322</f>
        <v>-779</v>
      </c>
      <c r="P323" s="38">
        <f t="shared" si="13"/>
        <v>57.085243544945385</v>
      </c>
      <c r="Q323" s="3" t="s">
        <v>35</v>
      </c>
    </row>
    <row r="324" spans="1:17" x14ac:dyDescent="0.2">
      <c r="A324" s="20">
        <v>44233</v>
      </c>
      <c r="B324" s="21">
        <v>0.99930555555555556</v>
      </c>
      <c r="C324" s="26">
        <f>-CD[[#This Row],[Verstorbene]]</f>
        <v>-233</v>
      </c>
      <c r="D324" s="18">
        <v>233</v>
      </c>
      <c r="E324" s="4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18">
        <v>14820</v>
      </c>
      <c r="I324" s="43">
        <v>16224</v>
      </c>
      <c r="J324" s="43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7"/>
    </row>
    <row r="325" spans="1:17" x14ac:dyDescent="0.2">
      <c r="A325" s="20">
        <v>44234</v>
      </c>
      <c r="B325" s="21">
        <v>0.99930555555555556</v>
      </c>
      <c r="C325" s="26">
        <f>-CD[[#This Row],[Verstorbene]]</f>
        <v>-233</v>
      </c>
      <c r="D325" s="18">
        <v>233</v>
      </c>
      <c r="E325" s="4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18">
        <v>14912</v>
      </c>
      <c r="I325" s="43">
        <v>16268</v>
      </c>
      <c r="J325" s="43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7"/>
    </row>
    <row r="326" spans="1:17" x14ac:dyDescent="0.2">
      <c r="A326" s="20">
        <v>44235</v>
      </c>
      <c r="B326" s="21">
        <v>0.99930555555555556</v>
      </c>
      <c r="C326" s="26">
        <f>-CD[[#This Row],[Verstorbene]]</f>
        <v>-233</v>
      </c>
      <c r="D326" s="18">
        <v>233</v>
      </c>
      <c r="E326" s="4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18">
        <v>15010</v>
      </c>
      <c r="I326" s="42">
        <v>16288</v>
      </c>
      <c r="J326" s="42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7" t="s">
        <v>40</v>
      </c>
    </row>
    <row r="327" spans="1:17" x14ac:dyDescent="0.2">
      <c r="A327" s="20">
        <v>44236</v>
      </c>
      <c r="B327" s="21">
        <v>0.99930555555555556</v>
      </c>
      <c r="C327" s="26">
        <f>-CD[[#This Row],[Verstorbene]]</f>
        <v>-246</v>
      </c>
      <c r="D327" s="18">
        <v>246</v>
      </c>
      <c r="E327" s="4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18">
        <v>15102</v>
      </c>
      <c r="I327" s="42">
        <v>16326</v>
      </c>
      <c r="J327" s="42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7"/>
    </row>
    <row r="328" spans="1:17" x14ac:dyDescent="0.2">
      <c r="A328" s="20">
        <v>44237</v>
      </c>
      <c r="B328" s="21">
        <v>0.99930555555555556</v>
      </c>
      <c r="C328" s="26">
        <f>-CD[[#This Row],[Verstorbene]]</f>
        <v>-248</v>
      </c>
      <c r="D328" s="18">
        <v>248</v>
      </c>
      <c r="E328" s="4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18">
        <v>15171</v>
      </c>
      <c r="I328" s="42">
        <v>16365</v>
      </c>
      <c r="J328" s="42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7"/>
    </row>
    <row r="329" spans="1:17" x14ac:dyDescent="0.2">
      <c r="A329" s="20">
        <v>44238</v>
      </c>
      <c r="B329" s="21">
        <v>0.99930555555555556</v>
      </c>
      <c r="C329" s="26">
        <f>-CD[[#This Row],[Verstorbene]]</f>
        <v>-248</v>
      </c>
      <c r="D329" s="18">
        <v>248</v>
      </c>
      <c r="E329" s="4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18">
        <v>15250</v>
      </c>
      <c r="I329" s="42">
        <v>16401</v>
      </c>
      <c r="J329" s="42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7"/>
    </row>
    <row r="330" spans="1:17" x14ac:dyDescent="0.2">
      <c r="A330" s="20">
        <v>44239</v>
      </c>
      <c r="B330" s="21">
        <v>0.99930555555555556</v>
      </c>
      <c r="C330" s="26">
        <f>-CD[[#This Row],[Verstorbene]]</f>
        <v>-252</v>
      </c>
      <c r="D330" s="55">
        <v>252</v>
      </c>
      <c r="E330" s="46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28">
        <v>15338</v>
      </c>
      <c r="I330" s="25">
        <v>16430</v>
      </c>
      <c r="J330" s="25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</row>
    <row r="331" spans="1:17" x14ac:dyDescent="0.2">
      <c r="A331" s="20">
        <v>44240</v>
      </c>
      <c r="B331" s="21">
        <v>0.99930555555555556</v>
      </c>
      <c r="C331" s="26">
        <f>-CD[[#This Row],[Verstorbene]]</f>
        <v>-252</v>
      </c>
      <c r="D331" s="55">
        <v>252</v>
      </c>
      <c r="E331" s="47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28">
        <v>15408</v>
      </c>
      <c r="I331" s="25">
        <v>16465</v>
      </c>
      <c r="J331" s="25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</row>
    <row r="332" spans="1:17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6">
        <v>252</v>
      </c>
      <c r="E332" s="50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28">
        <v>15470</v>
      </c>
      <c r="I332" s="25">
        <v>16492</v>
      </c>
      <c r="J332" s="25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</row>
    <row r="333" spans="1:17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6">
        <v>254</v>
      </c>
      <c r="E333" s="50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28">
        <v>15520</v>
      </c>
      <c r="I333" s="25">
        <v>16496</v>
      </c>
      <c r="J333" s="25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</row>
    <row r="334" spans="1:17" x14ac:dyDescent="0.2">
      <c r="A334" s="20">
        <v>44243</v>
      </c>
      <c r="B334" s="21">
        <v>0.99930555555555556</v>
      </c>
      <c r="C334" s="26">
        <f>-CD[[#This Row],[Verstorbene]]</f>
        <v>-256</v>
      </c>
      <c r="D334" s="55">
        <v>256</v>
      </c>
      <c r="E334" s="50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648</v>
      </c>
      <c r="H334" s="28">
        <v>15591</v>
      </c>
      <c r="I334" s="25">
        <v>16581</v>
      </c>
      <c r="J334" s="25">
        <v>734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85</v>
      </c>
      <c r="O334" s="24">
        <f>CD[[#This Row],[Genesen]]-H333</f>
        <v>71</v>
      </c>
      <c r="P334" s="38">
        <f t="shared" si="15"/>
        <v>41.00489325059457</v>
      </c>
    </row>
    <row r="335" spans="1:17" x14ac:dyDescent="0.2">
      <c r="A335" s="20">
        <v>44244</v>
      </c>
      <c r="B335" s="21">
        <v>0.99930555555555556</v>
      </c>
      <c r="C335" s="26">
        <f>-CD[[#This Row],[Verstorbene]]</f>
        <v>-261</v>
      </c>
      <c r="D335" s="55">
        <v>261</v>
      </c>
      <c r="E335" s="50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643</v>
      </c>
      <c r="H335" s="28">
        <v>15640</v>
      </c>
      <c r="I335" s="25">
        <v>16636</v>
      </c>
      <c r="J335" s="25">
        <v>735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55</v>
      </c>
      <c r="O335" s="24">
        <f>CD[[#This Row],[Genesen]]-H334</f>
        <v>49</v>
      </c>
      <c r="P335" s="38">
        <f t="shared" si="15"/>
        <v>43.577749297690701</v>
      </c>
    </row>
    <row r="336" spans="1:17" x14ac:dyDescent="0.2">
      <c r="A336" s="20">
        <v>44245</v>
      </c>
      <c r="B336" s="21">
        <v>0.99930555555555556</v>
      </c>
      <c r="C336" s="26">
        <f>-CD[[#This Row],[Verstorbene]]</f>
        <v>-263</v>
      </c>
      <c r="D336" s="55">
        <v>263</v>
      </c>
      <c r="E336" s="50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620</v>
      </c>
      <c r="H336" s="28">
        <v>15703</v>
      </c>
      <c r="I336" s="25">
        <v>16678</v>
      </c>
      <c r="J336" s="25">
        <v>712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42</v>
      </c>
      <c r="O336" s="24">
        <f>CD[[#This Row],[Genesen]]-H335</f>
        <v>63</v>
      </c>
      <c r="P336" s="38">
        <f t="shared" si="15"/>
        <v>44.542570315351746</v>
      </c>
    </row>
    <row r="337" spans="1:16" x14ac:dyDescent="0.2">
      <c r="A337" s="20">
        <v>44246</v>
      </c>
      <c r="B337" s="21">
        <v>0.99930555555555556</v>
      </c>
      <c r="C337" s="26">
        <f>-CD[[#This Row],[Verstorbene]]</f>
        <v>-266</v>
      </c>
      <c r="D337" s="55">
        <v>266</v>
      </c>
      <c r="E337" s="47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600</v>
      </c>
      <c r="H337" s="28">
        <v>15804</v>
      </c>
      <c r="I337" s="25">
        <v>16762</v>
      </c>
      <c r="J337" s="25">
        <v>692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84</v>
      </c>
      <c r="O337" s="24">
        <f>CD[[#This Row],[Genesen]]-H336</f>
        <v>101</v>
      </c>
      <c r="P337" s="38">
        <f t="shared" ref="P337:P342" si="16">SUM(N331:N337)/$P$1</f>
        <v>53.386762977244693</v>
      </c>
    </row>
    <row r="338" spans="1:16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7">
        <v>266</v>
      </c>
      <c r="E338" s="50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603</v>
      </c>
      <c r="H338" s="28">
        <v>15850</v>
      </c>
      <c r="I338" s="25">
        <v>16811</v>
      </c>
      <c r="J338" s="25">
        <v>695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49</v>
      </c>
      <c r="O338" s="24">
        <f>CD[[#This Row],[Genesen]]-H337</f>
        <v>46</v>
      </c>
      <c r="P338" s="38">
        <f t="shared" si="16"/>
        <v>55.638012018453807</v>
      </c>
    </row>
    <row r="339" spans="1:16" x14ac:dyDescent="0.2">
      <c r="A339" s="20">
        <v>44248</v>
      </c>
      <c r="B339" s="21">
        <v>0.99930555555555556</v>
      </c>
      <c r="C339" s="26">
        <f>-CD[[#This Row],[Verstorbene]]</f>
        <v>-266</v>
      </c>
      <c r="D339" s="55">
        <v>266</v>
      </c>
      <c r="E339" s="47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617</v>
      </c>
      <c r="H339" s="28">
        <v>15890</v>
      </c>
      <c r="I339" s="25">
        <v>16857</v>
      </c>
      <c r="J339" s="25">
        <v>701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46</v>
      </c>
      <c r="O339" s="24">
        <f>CD[[#This Row],[Genesen]]-H338</f>
        <v>40</v>
      </c>
      <c r="P339" s="38">
        <f t="shared" si="16"/>
        <v>58.693278574380464</v>
      </c>
    </row>
    <row r="340" spans="1:16" x14ac:dyDescent="0.2">
      <c r="A340" s="20">
        <v>44249</v>
      </c>
      <c r="B340" s="21">
        <v>0.99930555555555556</v>
      </c>
      <c r="C340" s="26">
        <f>-CD[[#This Row],[Verstorbene]]</f>
        <v>-269</v>
      </c>
      <c r="D340" s="55">
        <v>269</v>
      </c>
      <c r="E340" s="47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613</v>
      </c>
      <c r="H340" s="28">
        <v>15915</v>
      </c>
      <c r="I340" s="25">
        <v>16881</v>
      </c>
      <c r="J340" s="25">
        <v>697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0</v>
      </c>
      <c r="N340" s="24">
        <f>CD[[#This Row],[Total]]-I339</f>
        <v>24</v>
      </c>
      <c r="O340" s="24">
        <f>CD[[#This Row],[Genesen]]-H339</f>
        <v>25</v>
      </c>
      <c r="P340" s="38">
        <f t="shared" si="16"/>
        <v>61.909348633250623</v>
      </c>
    </row>
    <row r="341" spans="1:16" x14ac:dyDescent="0.2">
      <c r="A341" s="20">
        <v>44250</v>
      </c>
      <c r="B341" s="21">
        <v>0.99930555555555556</v>
      </c>
      <c r="C341" s="26">
        <f>-CD[[#This Row],[Verstorbene]]</f>
        <v>-270</v>
      </c>
      <c r="D341" s="55">
        <v>270</v>
      </c>
      <c r="E341" s="47">
        <v>17</v>
      </c>
      <c r="F341" s="23">
        <f>CD[[#This Row],[KH]]-CD[[#This Row],[KH (intensiv)]]</f>
        <v>66</v>
      </c>
      <c r="G341" s="23">
        <f>CD[[#This Row],[Infiziert]]-CD[[#This Row],[KH (nicht intensiv)]]-CD[[#This Row],[KH (intensiv)]]</f>
        <v>615</v>
      </c>
      <c r="H341" s="28">
        <v>15967</v>
      </c>
      <c r="I341" s="53">
        <v>16935</v>
      </c>
      <c r="J341" s="25">
        <v>698</v>
      </c>
      <c r="K341" s="22">
        <v>83</v>
      </c>
      <c r="L341" s="22">
        <v>1447</v>
      </c>
      <c r="M341" s="23">
        <f>CD[[#This Row],[Verstorbene]]+CD[[#This Row],[KH (intensiv)]]+CD[[#This Row],[KH (nicht intensiv)]]+CD[[#This Row],[Infiziert (o. KH)]]+CD[[#This Row],[Genesen]]-CD[[#This Row],[Total]]</f>
        <v>0</v>
      </c>
      <c r="N341" s="24">
        <f>CD[[#This Row],[Total]]-I340</f>
        <v>54</v>
      </c>
      <c r="O341" s="24">
        <f>CD[[#This Row],[Genesen]]-H340</f>
        <v>52</v>
      </c>
      <c r="P341" s="38">
        <f t="shared" si="16"/>
        <v>56.924440042001876</v>
      </c>
    </row>
    <row r="342" spans="1:16" x14ac:dyDescent="0.2">
      <c r="A342" s="20">
        <v>44251</v>
      </c>
      <c r="B342" s="21">
        <v>0.99930555555555556</v>
      </c>
      <c r="C342" s="26">
        <f>-CD[[#This Row],[Verstorbene]]</f>
        <v>-273</v>
      </c>
      <c r="D342" s="55">
        <v>273</v>
      </c>
      <c r="E342" s="47">
        <v>19</v>
      </c>
      <c r="F342" s="23">
        <f>CD[[#This Row],[KH]]-CD[[#This Row],[KH (intensiv)]]</f>
        <v>65</v>
      </c>
      <c r="G342" s="23">
        <f>CD[[#This Row],[Infiziert]]-CD[[#This Row],[KH (nicht intensiv)]]-CD[[#This Row],[KH (intensiv)]]</f>
        <v>612</v>
      </c>
      <c r="H342" s="28">
        <v>16016</v>
      </c>
      <c r="I342" s="25">
        <v>16985</v>
      </c>
      <c r="J342" s="25">
        <v>696</v>
      </c>
      <c r="K342" s="22">
        <v>84</v>
      </c>
      <c r="L342" s="22">
        <v>1501</v>
      </c>
      <c r="M342" s="23">
        <f>CD[[#This Row],[Verstorbene]]+CD[[#This Row],[KH (intensiv)]]+CD[[#This Row],[KH (nicht intensiv)]]+CD[[#This Row],[Infiziert (o. KH)]]+CD[[#This Row],[Genesen]]-CD[[#This Row],[Total]]</f>
        <v>0</v>
      </c>
      <c r="N342" s="24">
        <f>CD[[#This Row],[Total]]-I341</f>
        <v>50</v>
      </c>
      <c r="O342" s="24">
        <f>CD[[#This Row],[Genesen]]-H341</f>
        <v>49</v>
      </c>
      <c r="P342" s="38">
        <f t="shared" si="16"/>
        <v>56.120422527284333</v>
      </c>
    </row>
    <row r="343" spans="1:16" x14ac:dyDescent="0.2">
      <c r="A343" s="20">
        <v>44252</v>
      </c>
      <c r="B343" s="21">
        <v>0.99930555555555556</v>
      </c>
      <c r="C343" s="26">
        <f>-CD[[#This Row],[Verstorbene]]</f>
        <v>-275</v>
      </c>
      <c r="D343" s="56">
        <v>275</v>
      </c>
      <c r="E343" s="47">
        <v>21</v>
      </c>
      <c r="F343" s="23">
        <f>CD[[#This Row],[KH]]-CD[[#This Row],[KH (intensiv)]]</f>
        <v>64</v>
      </c>
      <c r="G343" s="23">
        <f>CD[[#This Row],[Infiziert]]-CD[[#This Row],[KH (nicht intensiv)]]-CD[[#This Row],[KH (intensiv)]]</f>
        <v>627</v>
      </c>
      <c r="H343" s="28">
        <v>16060</v>
      </c>
      <c r="I343" s="25">
        <v>17047</v>
      </c>
      <c r="J343" s="25">
        <v>712</v>
      </c>
      <c r="K343" s="22">
        <v>85</v>
      </c>
      <c r="L343" s="22">
        <v>1586</v>
      </c>
      <c r="M343" s="23">
        <f>CD[[#This Row],[Verstorbene]]+CD[[#This Row],[KH (intensiv)]]+CD[[#This Row],[KH (nicht intensiv)]]+CD[[#This Row],[Infiziert (o. KH)]]+CD[[#This Row],[Genesen]]-CD[[#This Row],[Total]]</f>
        <v>0</v>
      </c>
      <c r="N343" s="24">
        <f>CD[[#This Row],[Total]]-I342</f>
        <v>62</v>
      </c>
      <c r="O343" s="24">
        <f>CD[[#This Row],[Genesen]]-H342</f>
        <v>44</v>
      </c>
      <c r="P343" s="38">
        <f t="shared" ref="P343:P348" si="17">SUM(N337:N343)/$P$1</f>
        <v>59.336492586154499</v>
      </c>
    </row>
    <row r="344" spans="1:16" x14ac:dyDescent="0.2">
      <c r="A344" s="20">
        <v>44253</v>
      </c>
      <c r="B344" s="21">
        <v>0.99930555555555556</v>
      </c>
      <c r="C344" s="26">
        <f>-CD[[#This Row],[Verstorbene]]</f>
        <v>-276</v>
      </c>
      <c r="D344" s="55">
        <v>276</v>
      </c>
      <c r="E344" s="47">
        <v>23</v>
      </c>
      <c r="F344" s="23">
        <f>CD[[#This Row],[KH]]-CD[[#This Row],[KH (intensiv)]]</f>
        <v>65</v>
      </c>
      <c r="G344" s="23">
        <f>CD[[#This Row],[Infiziert]]-CD[[#This Row],[KH (nicht intensiv)]]-CD[[#This Row],[KH (intensiv)]]</f>
        <v>571</v>
      </c>
      <c r="H344" s="28">
        <v>16166</v>
      </c>
      <c r="I344" s="25">
        <v>17101</v>
      </c>
      <c r="J344" s="25">
        <v>659</v>
      </c>
      <c r="K344" s="22">
        <v>88</v>
      </c>
      <c r="L344" s="22">
        <v>1610</v>
      </c>
      <c r="M344" s="23">
        <f>CD[[#This Row],[Verstorbene]]+CD[[#This Row],[KH (intensiv)]]+CD[[#This Row],[KH (nicht intensiv)]]+CD[[#This Row],[Infiziert (o. KH)]]+CD[[#This Row],[Genesen]]-CD[[#This Row],[Total]]</f>
        <v>0</v>
      </c>
      <c r="N344" s="24">
        <f>CD[[#This Row],[Total]]-I343</f>
        <v>54</v>
      </c>
      <c r="O344" s="24">
        <f>CD[[#This Row],[Genesen]]-H343</f>
        <v>106</v>
      </c>
      <c r="P344" s="38">
        <f t="shared" si="17"/>
        <v>54.512387497849254</v>
      </c>
    </row>
    <row r="345" spans="1:16" x14ac:dyDescent="0.2">
      <c r="A345" s="20">
        <v>44254</v>
      </c>
      <c r="B345" s="21">
        <v>0.99930555555555556</v>
      </c>
      <c r="C345" s="26">
        <f>-CD[[#This Row],[Verstorbene]]</f>
        <v>-276</v>
      </c>
      <c r="D345" s="55">
        <v>276</v>
      </c>
      <c r="E345" s="46">
        <v>23</v>
      </c>
      <c r="F345" s="23">
        <f>CD[[#This Row],[KH]]-CD[[#This Row],[KH (intensiv)]]</f>
        <v>60</v>
      </c>
      <c r="G345" s="23">
        <f>CD[[#This Row],[Infiziert]]-CD[[#This Row],[KH (nicht intensiv)]]-CD[[#This Row],[KH (intensiv)]]</f>
        <v>523</v>
      </c>
      <c r="H345" s="28">
        <v>16240</v>
      </c>
      <c r="I345" s="25">
        <v>17122</v>
      </c>
      <c r="J345" s="25">
        <v>606</v>
      </c>
      <c r="K345" s="28">
        <v>83</v>
      </c>
      <c r="L345" s="28">
        <v>1513</v>
      </c>
      <c r="M345" s="23">
        <f>CD[[#This Row],[Verstorbene]]+CD[[#This Row],[KH (intensiv)]]+CD[[#This Row],[KH (nicht intensiv)]]+CD[[#This Row],[Infiziert (o. KH)]]+CD[[#This Row],[Genesen]]-CD[[#This Row],[Total]]</f>
        <v>0</v>
      </c>
      <c r="N345" s="24">
        <f>CD[[#This Row],[Total]]-I344</f>
        <v>21</v>
      </c>
      <c r="O345" s="24">
        <f>CD[[#This Row],[Genesen]]-H344</f>
        <v>74</v>
      </c>
      <c r="P345" s="38">
        <f t="shared" si="17"/>
        <v>50.009889415431026</v>
      </c>
    </row>
    <row r="346" spans="1:16" x14ac:dyDescent="0.2">
      <c r="A346" s="20">
        <v>44255</v>
      </c>
      <c r="B346" s="21">
        <v>0.99930555555555556</v>
      </c>
      <c r="C346" s="26">
        <f>-CD[[#This Row],[Verstorbene]]</f>
        <v>-276</v>
      </c>
      <c r="D346" s="55">
        <v>276</v>
      </c>
      <c r="E346" s="47">
        <v>20</v>
      </c>
      <c r="F346" s="23">
        <f>CD[[#This Row],[KH]]-CD[[#This Row],[KH (intensiv)]]</f>
        <v>59</v>
      </c>
      <c r="G346" s="23">
        <f>CD[[#This Row],[Infiziert]]-CD[[#This Row],[KH (nicht intensiv)]]-CD[[#This Row],[KH (intensiv)]]</f>
        <v>520</v>
      </c>
      <c r="H346" s="28">
        <v>16273</v>
      </c>
      <c r="I346" s="25">
        <v>17148</v>
      </c>
      <c r="J346" s="25">
        <v>599</v>
      </c>
      <c r="K346" s="22">
        <v>79</v>
      </c>
      <c r="L346" s="22">
        <v>1514</v>
      </c>
      <c r="M346" s="23">
        <f>CD[[#This Row],[Verstorbene]]+CD[[#This Row],[KH (intensiv)]]+CD[[#This Row],[KH (nicht intensiv)]]+CD[[#This Row],[Infiziert (o. KH)]]+CD[[#This Row],[Genesen]]-CD[[#This Row],[Total]]</f>
        <v>0</v>
      </c>
      <c r="N346" s="24">
        <f>CD[[#This Row],[Total]]-I345</f>
        <v>26</v>
      </c>
      <c r="O346" s="24">
        <f>CD[[#This Row],[Genesen]]-H345</f>
        <v>33</v>
      </c>
      <c r="P346" s="38">
        <f t="shared" si="17"/>
        <v>46.79381935656086</v>
      </c>
    </row>
    <row r="347" spans="1:16" x14ac:dyDescent="0.2">
      <c r="A347" s="20">
        <v>44256</v>
      </c>
      <c r="B347" s="21">
        <v>0.99930555555555556</v>
      </c>
      <c r="C347" s="26">
        <f>-CD[[#This Row],[Verstorbene]]</f>
        <v>-280</v>
      </c>
      <c r="D347" s="55">
        <v>280</v>
      </c>
      <c r="E347" s="47">
        <v>23</v>
      </c>
      <c r="F347" s="23">
        <f>CD[[#This Row],[KH]]-CD[[#This Row],[KH (intensiv)]]</f>
        <v>53</v>
      </c>
      <c r="G347" s="23">
        <f>CD[[#This Row],[Infiziert]]-CD[[#This Row],[KH (nicht intensiv)]]-CD[[#This Row],[KH (intensiv)]]</f>
        <v>467</v>
      </c>
      <c r="H347" s="28">
        <v>16340</v>
      </c>
      <c r="I347" s="25">
        <v>17163</v>
      </c>
      <c r="J347" s="25">
        <v>543</v>
      </c>
      <c r="K347" s="22">
        <v>76</v>
      </c>
      <c r="L347" s="22">
        <v>1689</v>
      </c>
      <c r="M347" s="23">
        <f>CD[[#This Row],[Verstorbene]]+CD[[#This Row],[KH (intensiv)]]+CD[[#This Row],[KH (nicht intensiv)]]+CD[[#This Row],[Infiziert (o. KH)]]+CD[[#This Row],[Genesen]]-CD[[#This Row],[Total]]</f>
        <v>0</v>
      </c>
      <c r="N347" s="24">
        <f>CD[[#This Row],[Total]]-I346</f>
        <v>15</v>
      </c>
      <c r="O347" s="24">
        <f>CD[[#This Row],[Genesen]]-H346</f>
        <v>67</v>
      </c>
      <c r="P347" s="38">
        <f t="shared" si="17"/>
        <v>45.346587830069289</v>
      </c>
    </row>
    <row r="348" spans="1:16" x14ac:dyDescent="0.2">
      <c r="A348" s="20">
        <v>44257</v>
      </c>
      <c r="B348" s="21">
        <v>0.99930555555555556</v>
      </c>
      <c r="C348" s="26">
        <f>-CD[[#This Row],[Verstorbene]]</f>
        <v>-282</v>
      </c>
      <c r="D348" s="55">
        <v>282</v>
      </c>
      <c r="E348" s="47">
        <v>22</v>
      </c>
      <c r="F348" s="23">
        <f>CD[[#This Row],[KH]]-CD[[#This Row],[KH (intensiv)]]</f>
        <v>64</v>
      </c>
      <c r="G348" s="23">
        <f>CD[[#This Row],[Infiziert]]-CD[[#This Row],[KH (nicht intensiv)]]-CD[[#This Row],[KH (intensiv)]]</f>
        <v>494</v>
      </c>
      <c r="H348" s="28">
        <v>16396</v>
      </c>
      <c r="I348" s="28">
        <v>17258</v>
      </c>
      <c r="J348" s="28">
        <v>580</v>
      </c>
      <c r="K348" s="22">
        <v>86</v>
      </c>
      <c r="L348" s="22">
        <v>1671</v>
      </c>
      <c r="M348" s="23">
        <f>CD[[#This Row],[Verstorbene]]+CD[[#This Row],[KH (intensiv)]]+CD[[#This Row],[KH (nicht intensiv)]]+CD[[#This Row],[Infiziert (o. KH)]]+CD[[#This Row],[Genesen]]-CD[[#This Row],[Total]]</f>
        <v>0</v>
      </c>
      <c r="N348" s="24">
        <f>CD[[#This Row],[Total]]-I347</f>
        <v>95</v>
      </c>
      <c r="O348" s="24">
        <f>CD[[#This Row],[Genesen]]-H347</f>
        <v>56</v>
      </c>
      <c r="P348" s="38">
        <f t="shared" si="17"/>
        <v>51.939531450753122</v>
      </c>
    </row>
    <row r="349" spans="1:16" x14ac:dyDescent="0.2">
      <c r="A349" s="20">
        <v>44258</v>
      </c>
      <c r="B349" s="21">
        <v>0.99930555555555556</v>
      </c>
      <c r="C349" s="26">
        <f>-CD[[#This Row],[Verstorbene]]</f>
        <v>-282</v>
      </c>
      <c r="D349" s="55">
        <v>282</v>
      </c>
      <c r="E349" s="47">
        <v>20</v>
      </c>
      <c r="F349" s="23">
        <f>CD[[#This Row],[KH]]-CD[[#This Row],[KH (intensiv)]]</f>
        <v>54</v>
      </c>
      <c r="G349" s="23">
        <f>CD[[#This Row],[Infiziert]]-CD[[#This Row],[KH (nicht intensiv)]]-CD[[#This Row],[KH (intensiv)]]</f>
        <v>501</v>
      </c>
      <c r="H349" s="28">
        <v>16459</v>
      </c>
      <c r="I349" s="28">
        <v>17316</v>
      </c>
      <c r="J349" s="28">
        <v>575</v>
      </c>
      <c r="K349" s="22">
        <v>74</v>
      </c>
      <c r="L349" s="22">
        <v>1666</v>
      </c>
      <c r="M349" s="23">
        <f>CD[[#This Row],[Verstorbene]]+CD[[#This Row],[KH (intensiv)]]+CD[[#This Row],[KH (nicht intensiv)]]+CD[[#This Row],[Infiziert (o. KH)]]+CD[[#This Row],[Genesen]]-CD[[#This Row],[Total]]</f>
        <v>0</v>
      </c>
      <c r="N349" s="24">
        <f>CD[[#This Row],[Total]]-I348</f>
        <v>58</v>
      </c>
      <c r="O349" s="24">
        <f>CD[[#This Row],[Genesen]]-H348</f>
        <v>63</v>
      </c>
      <c r="P349" s="38">
        <f>SUM(N343:N349)/$P$1</f>
        <v>53.225959474301185</v>
      </c>
    </row>
    <row r="350" spans="1:16" x14ac:dyDescent="0.2">
      <c r="A350" s="20">
        <v>44259</v>
      </c>
      <c r="B350" s="21">
        <v>0.99930555555555556</v>
      </c>
      <c r="C350" s="26">
        <f>-CD[[#This Row],[Verstorbene]]</f>
        <v>-286</v>
      </c>
      <c r="D350" s="56">
        <v>286</v>
      </c>
      <c r="E350" s="50">
        <v>21</v>
      </c>
      <c r="F350" s="23">
        <f>CD[[#This Row],[KH]]-CD[[#This Row],[KH (intensiv)]]</f>
        <v>62</v>
      </c>
      <c r="G350" s="23">
        <f>CD[[#This Row],[Infiziert]]-CD[[#This Row],[KH (nicht intensiv)]]-CD[[#This Row],[KH (intensiv)]]</f>
        <v>493</v>
      </c>
      <c r="H350" s="28">
        <v>16521</v>
      </c>
      <c r="I350" s="28">
        <v>17383</v>
      </c>
      <c r="J350" s="28">
        <v>576</v>
      </c>
      <c r="K350" s="22">
        <v>83</v>
      </c>
      <c r="L350" s="22">
        <v>1738</v>
      </c>
      <c r="M350" s="23">
        <f>CD[[#This Row],[Verstorbene]]+CD[[#This Row],[KH (intensiv)]]+CD[[#This Row],[KH (nicht intensiv)]]+CD[[#This Row],[Infiziert (o. KH)]]+CD[[#This Row],[Genesen]]-CD[[#This Row],[Total]]</f>
        <v>0</v>
      </c>
      <c r="N350" s="24">
        <f>CD[[#This Row],[Total]]-I349</f>
        <v>67</v>
      </c>
      <c r="O350" s="24">
        <f>CD[[#This Row],[Genesen]]-H349</f>
        <v>62</v>
      </c>
      <c r="P350" s="38">
        <f>SUM(N344:N350)/$P$1</f>
        <v>54.029976989018728</v>
      </c>
    </row>
    <row r="351" spans="1:16" x14ac:dyDescent="0.2">
      <c r="A351" s="20">
        <v>44260</v>
      </c>
      <c r="B351" s="21">
        <v>0.99930555555555556</v>
      </c>
      <c r="C351" s="26">
        <f>-CD[[#This Row],[Verstorbene]]</f>
        <v>-286</v>
      </c>
      <c r="D351" s="56">
        <v>286</v>
      </c>
      <c r="E351" s="50">
        <v>21</v>
      </c>
      <c r="F351" s="23">
        <f>CD[[#This Row],[KH]]-CD[[#This Row],[KH (intensiv)]]</f>
        <v>65</v>
      </c>
      <c r="G351" s="23">
        <f>CD[[#This Row],[Infiziert]]-CD[[#This Row],[KH (nicht intensiv)]]-CD[[#This Row],[KH (intensiv)]]</f>
        <v>488</v>
      </c>
      <c r="H351" s="28">
        <v>16559</v>
      </c>
      <c r="I351" s="28">
        <v>17419</v>
      </c>
      <c r="J351" s="28">
        <v>574</v>
      </c>
      <c r="K351" s="22">
        <v>86</v>
      </c>
      <c r="L351" s="22">
        <v>1627</v>
      </c>
      <c r="M351" s="23">
        <f>CD[[#This Row],[Verstorbene]]+CD[[#This Row],[KH (intensiv)]]+CD[[#This Row],[KH (nicht intensiv)]]+CD[[#This Row],[Infiziert (o. KH)]]+CD[[#This Row],[Genesen]]-CD[[#This Row],[Total]]</f>
        <v>0</v>
      </c>
      <c r="N351" s="24">
        <f>CD[[#This Row],[Total]]-I350</f>
        <v>36</v>
      </c>
      <c r="O351" s="24">
        <f>CD[[#This Row],[Genesen]]-H350</f>
        <v>38</v>
      </c>
      <c r="P351" s="38">
        <f>SUM(N345:N351)/$P$1</f>
        <v>51.135513936035579</v>
      </c>
    </row>
    <row r="352" spans="1:16" x14ac:dyDescent="0.2">
      <c r="A352" s="20">
        <v>44261</v>
      </c>
      <c r="B352" s="21">
        <v>0.99930555555555556</v>
      </c>
      <c r="C352" s="26">
        <f>-CD[[#This Row],[Verstorbene]]</f>
        <v>-287</v>
      </c>
      <c r="D352" s="56">
        <v>287</v>
      </c>
      <c r="E352" s="50">
        <v>21</v>
      </c>
      <c r="F352" s="23">
        <f>CD[[#This Row],[KH]]-CD[[#This Row],[KH (intensiv)]]</f>
        <v>65</v>
      </c>
      <c r="G352" s="23">
        <f>CD[[#This Row],[Infiziert]]-CD[[#This Row],[KH (nicht intensiv)]]-CD[[#This Row],[KH (intensiv)]]</f>
        <v>495</v>
      </c>
      <c r="H352" s="28">
        <v>16576</v>
      </c>
      <c r="I352" s="28">
        <v>17444</v>
      </c>
      <c r="J352" s="28">
        <v>581</v>
      </c>
      <c r="K352" s="22">
        <v>86</v>
      </c>
      <c r="L352" s="22">
        <v>1504</v>
      </c>
      <c r="M352" s="23">
        <f>CD[[#This Row],[Verstorbene]]+CD[[#This Row],[KH (intensiv)]]+CD[[#This Row],[KH (nicht intensiv)]]+CD[[#This Row],[Infiziert (o. KH)]]+CD[[#This Row],[Genesen]]-CD[[#This Row],[Total]]</f>
        <v>0</v>
      </c>
      <c r="N352" s="24">
        <f>CD[[#This Row],[Total]]-I351</f>
        <v>25</v>
      </c>
      <c r="O352" s="24">
        <f>CD[[#This Row],[Genesen]]-H351</f>
        <v>17</v>
      </c>
      <c r="P352" s="38">
        <f>SUM(N346:N352)/$P$1</f>
        <v>51.778727947809614</v>
      </c>
    </row>
    <row r="353" spans="1:16" x14ac:dyDescent="0.2">
      <c r="A353" s="20">
        <v>44262</v>
      </c>
      <c r="B353" s="21">
        <v>0.99930555555555556</v>
      </c>
      <c r="C353" s="26">
        <f>-CD[[#This Row],[Verstorbene]]</f>
        <v>-287</v>
      </c>
      <c r="D353" s="56">
        <v>287</v>
      </c>
      <c r="E353" s="50">
        <v>19</v>
      </c>
      <c r="F353" s="23">
        <f>CD[[#This Row],[KH]]-CD[[#This Row],[KH (intensiv)]]</f>
        <v>70</v>
      </c>
      <c r="G353" s="23">
        <f>CD[[#This Row],[Infiziert]]-CD[[#This Row],[KH (nicht intensiv)]]-CD[[#This Row],[KH (intensiv)]]</f>
        <v>474</v>
      </c>
      <c r="H353" s="28">
        <v>16623</v>
      </c>
      <c r="I353" s="28">
        <v>17473</v>
      </c>
      <c r="J353" s="28">
        <v>563</v>
      </c>
      <c r="K353" s="22">
        <v>89</v>
      </c>
      <c r="L353" s="22">
        <v>1486</v>
      </c>
      <c r="M353" s="23">
        <f>CD[[#This Row],[Verstorbene]]+CD[[#This Row],[KH (intensiv)]]+CD[[#This Row],[KH (nicht intensiv)]]+CD[[#This Row],[Infiziert (o. KH)]]+CD[[#This Row],[Genesen]]-CD[[#This Row],[Total]]</f>
        <v>0</v>
      </c>
      <c r="N353" s="24">
        <f>CD[[#This Row],[Total]]-I352</f>
        <v>29</v>
      </c>
      <c r="O353" s="24">
        <f>CD[[#This Row],[Genesen]]-H352</f>
        <v>47</v>
      </c>
      <c r="P353" s="38">
        <f>SUM(N347:N353)/$P$1</f>
        <v>52.26113845664014</v>
      </c>
    </row>
    <row r="354" spans="1:16" x14ac:dyDescent="0.2">
      <c r="A354" s="20">
        <v>44263</v>
      </c>
      <c r="B354" s="21">
        <v>0.99930555555555556</v>
      </c>
      <c r="C354" s="26">
        <f>-CD[[#This Row],[Verstorbene]]</f>
        <v>-289</v>
      </c>
      <c r="D354" s="56">
        <v>289</v>
      </c>
      <c r="E354" s="50">
        <v>18</v>
      </c>
      <c r="F354" s="23">
        <f>CD[[#This Row],[KH]]-CD[[#This Row],[KH (intensiv)]]</f>
        <v>68</v>
      </c>
      <c r="G354" s="23">
        <f>CD[[#This Row],[Infiziert]]-CD[[#This Row],[KH (nicht intensiv)]]-CD[[#This Row],[KH (intensiv)]]</f>
        <v>436</v>
      </c>
      <c r="H354" s="28">
        <v>16674</v>
      </c>
      <c r="I354" s="28">
        <v>17485</v>
      </c>
      <c r="J354" s="28">
        <v>522</v>
      </c>
      <c r="K354" s="22">
        <v>86</v>
      </c>
      <c r="L354" s="22">
        <v>1597</v>
      </c>
      <c r="M354" s="23">
        <f>CD[[#This Row],[Verstorbene]]+CD[[#This Row],[KH (intensiv)]]+CD[[#This Row],[KH (nicht intensiv)]]+CD[[#This Row],[Infiziert (o. KH)]]+CD[[#This Row],[Genesen]]-CD[[#This Row],[Total]]</f>
        <v>0</v>
      </c>
      <c r="N354" s="24">
        <f>CD[[#This Row],[Total]]-I353</f>
        <v>12</v>
      </c>
      <c r="O354" s="24">
        <f>CD[[#This Row],[Genesen]]-H353</f>
        <v>51</v>
      </c>
      <c r="P354" s="38">
        <f>SUM(N348:N354)/$P$1</f>
        <v>51.778727947809614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2021-03-09T10:02:35Z</dcterms:modified>
</cp:coreProperties>
</file>