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4A6FB3C-8ADF-B744-8D88-2A2D7A622B68}" xr6:coauthVersionLast="45" xr6:coauthVersionMax="45" xr10:uidLastSave="{00000000-0000-0000-0000-000000000000}"/>
  <bookViews>
    <workbookView xWindow="0" yWindow="500" windowWidth="3218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49" i="1" l="1"/>
  <c r="D249" i="1"/>
  <c r="G249" i="1"/>
  <c r="H249" i="1" s="1"/>
  <c r="N249" i="1" s="1"/>
  <c r="O249" i="1"/>
  <c r="P249" i="1"/>
  <c r="T2" i="1" l="1"/>
  <c r="D248" i="1" l="1"/>
  <c r="G248" i="1"/>
  <c r="H248" i="1" s="1"/>
  <c r="N248" i="1" s="1"/>
  <c r="O248" i="1"/>
  <c r="P248" i="1"/>
  <c r="D247" i="1" l="1"/>
  <c r="G247" i="1"/>
  <c r="H247" i="1" s="1"/>
  <c r="O247" i="1"/>
  <c r="P247" i="1"/>
  <c r="N247" i="1" l="1"/>
  <c r="D246" i="1"/>
  <c r="G246" i="1"/>
  <c r="H246" i="1" s="1"/>
  <c r="O246" i="1"/>
  <c r="P246" i="1"/>
  <c r="N246" i="1" l="1"/>
  <c r="D245" i="1"/>
  <c r="G245" i="1"/>
  <c r="H245" i="1" s="1"/>
  <c r="N245" i="1" s="1"/>
  <c r="O245" i="1"/>
  <c r="P245" i="1"/>
  <c r="D244" i="1" l="1"/>
  <c r="G244" i="1"/>
  <c r="H244" i="1" s="1"/>
  <c r="O244" i="1"/>
  <c r="P244" i="1"/>
  <c r="N244" i="1" l="1"/>
  <c r="D243" i="1"/>
  <c r="G243" i="1"/>
  <c r="O243" i="1"/>
  <c r="P243" i="1"/>
  <c r="H243" i="1" l="1"/>
  <c r="N243" i="1" s="1"/>
  <c r="D242" i="1"/>
  <c r="G242" i="1"/>
  <c r="H242" i="1" s="1"/>
  <c r="N242" i="1" s="1"/>
  <c r="O242" i="1"/>
  <c r="Q248" i="1" s="1"/>
  <c r="P242" i="1"/>
  <c r="D241" i="1" l="1"/>
  <c r="G241" i="1"/>
  <c r="H241" i="1" s="1"/>
  <c r="O241" i="1"/>
  <c r="Q247" i="1" s="1"/>
  <c r="P241" i="1"/>
  <c r="N241" i="1" l="1"/>
  <c r="D240" i="1"/>
  <c r="G240" i="1"/>
  <c r="H240" i="1" s="1"/>
  <c r="O240" i="1"/>
  <c r="Q246" i="1" s="1"/>
  <c r="P240" i="1"/>
  <c r="N240" i="1" l="1"/>
  <c r="D239" i="1"/>
  <c r="G239" i="1"/>
  <c r="H239" i="1" s="1"/>
  <c r="O239" i="1"/>
  <c r="Q245" i="1" s="1"/>
  <c r="P239" i="1"/>
  <c r="N239" i="1" l="1"/>
  <c r="D238" i="1"/>
  <c r="G238" i="1"/>
  <c r="H238" i="1" s="1"/>
  <c r="O238" i="1"/>
  <c r="Q244" i="1" s="1"/>
  <c r="P238" i="1"/>
  <c r="N238" i="1" l="1"/>
  <c r="D237" i="1"/>
  <c r="G237" i="1"/>
  <c r="H237" i="1" s="1"/>
  <c r="N237" i="1" s="1"/>
  <c r="O237" i="1"/>
  <c r="Q243" i="1" s="1"/>
  <c r="P237" i="1"/>
  <c r="D236" i="1" l="1"/>
  <c r="G236" i="1"/>
  <c r="H236" i="1" s="1"/>
  <c r="O236" i="1"/>
  <c r="Q242" i="1" s="1"/>
  <c r="P236" i="1"/>
  <c r="N236" i="1" l="1"/>
  <c r="D235" i="1"/>
  <c r="G235" i="1"/>
  <c r="H235" i="1" s="1"/>
  <c r="N235" i="1" s="1"/>
  <c r="O235" i="1"/>
  <c r="Q241" i="1" s="1"/>
  <c r="P235" i="1"/>
  <c r="D234" i="1" l="1"/>
  <c r="G234" i="1"/>
  <c r="H234" i="1" s="1"/>
  <c r="O234" i="1"/>
  <c r="Q240" i="1" s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U5" i="1" s="1" a="1"/>
  <c r="U5" i="1" s="1"/>
  <c r="N1" i="1"/>
  <c r="T4" i="1" l="1" a="1"/>
  <c r="T4" i="1" s="1"/>
  <c r="U6" i="1" a="1"/>
  <c r="U6" i="1" s="1"/>
  <c r="T6" i="1" a="1"/>
  <c r="T6" i="1" s="1"/>
  <c r="T5" i="1" a="1"/>
  <c r="T5" i="1" s="1"/>
  <c r="T3" i="1" a="1"/>
  <c r="T3" i="1" s="1"/>
  <c r="N226" i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 s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<sst xmlns="http://schemas.openxmlformats.org/spreadsheetml/2006/main" count="33" uniqueCount="31">
  <si>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</si>
  <si>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</si>
  <si>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</si>
  <si>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</si>
  <si>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</si>
  <si>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</si>
  <si>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</si>
  <si>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</si>
  <si>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</si>
  <si>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</si>
  <si>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</si>
  <si>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</si>
  <si>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</si>
  <si>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</si>
  <si>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</si>
  <si>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</si>
  <si>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</si>
  <si>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</si>
  <si>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</si>
  <si>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</si>
  <si>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</si>
  <si>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</si>
  <si>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</si>
  <si>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</si>
  <si>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</si>
  <si>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</si>
  <si>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</si>
  <si>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</si>
  <si>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</si>
  <si>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26.11., insg. 9.787 (+149) Düsseldorfer mit Coronadiagnose, akt. infiz.: 888 (+48), 199 (+2) in Krankenhäusern i. Beh., davon 46 (+3) auf Intensiv, 4.420 (-139) in Quaran., 8.808 (+101) genesen. 91 verstorben, 7-Tages-Inzidenz 122 (128,2) #CoronaD </t>
  </si>
  <si>
    <t>Heute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</si>
</sst>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#,##0;\-#,##0;0;"/>
  </numFmts>
  <fonts count="1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  <xf numFmtId="1" fontId="5" fillId="0" borderId="0" xfId="0" applyNumberFormat="1" applyFont="1"/>
    <xf numFmtId="0" fontId="8" fillId="0" borderId="0" xfId="0" applyFont="1"/>
    <xf numFmtId="0" fontId="10" fillId="0" borderId="0" xfId="3" applyFont="1"/>
    <xf numFmtId="165" fontId="0" fillId="0" borderId="0" xfId="0" applyNumberFormat="1"/>
    <xf numFmtId="0" fontId="8" fillId="0" borderId="0" xfId="1" applyNumberFormat="1" applyFont="1" applyBorder="1"/>
  </cellXfs>
  <cellStyles count="4">
    <cellStyle name="Berechnung" xfId="2" builtinId="22"/>
    <cellStyle name="Link" xfId="3" builtinId="8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Tabelle1!$D$4:$D$249</c:f>
              <c:numCache>
                <c:formatCode>0</c:formatCode>
                <c:ptCount val="24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Tabelle1!$E$4:$E$249</c:f>
              <c:numCache>
                <c:formatCode>General</c:formatCode>
                <c:ptCount val="24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Tabelle1!$F$4:$F$249</c:f>
              <c:numCache>
                <c:formatCode>General</c:formatCode>
                <c:ptCount val="24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Tabelle1!$G$4:$G$249</c:f>
              <c:numCache>
                <c:formatCode>General</c:formatCode>
                <c:ptCount val="24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Tabelle1!$H$4:$H$249</c:f>
              <c:numCache>
                <c:formatCode>General</c:formatCode>
                <c:ptCount val="24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  <c:pt idx="244">
                  <c:v>689</c:v>
                </c:pt>
                <c:pt idx="245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Tabelle1!$I$4:$I$249</c:f>
              <c:numCache>
                <c:formatCode>General</c:formatCode>
                <c:ptCount val="24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  <c:pt idx="241">
                  <c:v>8445</c:v>
                </c:pt>
                <c:pt idx="242">
                  <c:v>8550</c:v>
                </c:pt>
                <c:pt idx="243">
                  <c:v>8707</c:v>
                </c:pt>
                <c:pt idx="244">
                  <c:v>8808</c:v>
                </c:pt>
                <c:pt idx="245">
                  <c:v>8916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Tabelle1!$Q$4:$Q$249</c:f>
              <c:numCache>
                <c:formatCode>0.0</c:formatCode>
                <c:ptCount val="24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Tabelle1!$F$4:$F$249</c:f>
              <c:numCache>
                <c:formatCode>General</c:formatCode>
                <c:ptCount val="24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Tabelle1!$G$4:$G$249</c:f>
              <c:numCache>
                <c:formatCode>General</c:formatCode>
                <c:ptCount val="24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Tabelle1!$H$4:$H$249</c:f>
              <c:numCache>
                <c:formatCode>General</c:formatCode>
                <c:ptCount val="24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  <c:pt idx="244">
                  <c:v>689</c:v>
                </c:pt>
                <c:pt idx="245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Tabelle1!$I$4:$I$249</c:f>
              <c:numCache>
                <c:formatCode>General</c:formatCode>
                <c:ptCount val="24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  <c:pt idx="238">
                  <c:v>7935</c:v>
                </c:pt>
                <c:pt idx="239">
                  <c:v>8118</c:v>
                </c:pt>
                <c:pt idx="240">
                  <c:v>8311</c:v>
                </c:pt>
                <c:pt idx="241">
                  <c:v>8445</c:v>
                </c:pt>
                <c:pt idx="242">
                  <c:v>8550</c:v>
                </c:pt>
                <c:pt idx="243">
                  <c:v>8707</c:v>
                </c:pt>
                <c:pt idx="244">
                  <c:v>8808</c:v>
                </c:pt>
                <c:pt idx="245">
                  <c:v>8916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Tabelle1!$M$4:$M$249</c:f>
              <c:numCache>
                <c:formatCode>General</c:formatCode>
                <c:ptCount val="246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  <c:pt idx="237">
                  <c:v>4568</c:v>
                </c:pt>
                <c:pt idx="238">
                  <c:v>4786</c:v>
                </c:pt>
                <c:pt idx="239">
                  <c:v>4829</c:v>
                </c:pt>
                <c:pt idx="240">
                  <c:v>4329</c:v>
                </c:pt>
                <c:pt idx="241">
                  <c:v>4353</c:v>
                </c:pt>
                <c:pt idx="242">
                  <c:v>4399</c:v>
                </c:pt>
                <c:pt idx="243">
                  <c:v>4559</c:v>
                </c:pt>
                <c:pt idx="244">
                  <c:v>4420</c:v>
                </c:pt>
                <c:pt idx="245">
                  <c:v>4130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10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Tabelle1!$F$4:$F$249</c:f>
              <c:numCache>
                <c:formatCode>General</c:formatCode>
                <c:ptCount val="24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Tabelle1!$G$4:$G$249</c:f>
              <c:numCache>
                <c:formatCode>General</c:formatCode>
                <c:ptCount val="24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Tabelle1!$H$4:$H$249</c:f>
              <c:numCache>
                <c:formatCode>General</c:formatCode>
                <c:ptCount val="246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  <c:pt idx="238">
                  <c:v>975</c:v>
                </c:pt>
                <c:pt idx="239">
                  <c:v>923</c:v>
                </c:pt>
                <c:pt idx="240">
                  <c:v>834</c:v>
                </c:pt>
                <c:pt idx="241">
                  <c:v>777</c:v>
                </c:pt>
                <c:pt idx="242">
                  <c:v>697</c:v>
                </c:pt>
                <c:pt idx="243">
                  <c:v>643</c:v>
                </c:pt>
                <c:pt idx="244">
                  <c:v>689</c:v>
                </c:pt>
                <c:pt idx="245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Tabelle1!$Q$4:$Q$249</c:f>
              <c:numCache>
                <c:formatCode>0.0</c:formatCode>
                <c:ptCount val="24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Tabelle1!$D$4:$D$249</c:f>
              <c:numCache>
                <c:formatCode>0</c:formatCode>
                <c:ptCount val="24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Tabelle1!$E$4:$E$249</c:f>
              <c:numCache>
                <c:formatCode>General</c:formatCode>
                <c:ptCount val="24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Tabelle1!$F$4:$F$249</c:f>
              <c:numCache>
                <c:formatCode>General</c:formatCode>
                <c:ptCount val="24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Tabelle1!$B$4:$B$249</c:f>
              <c:numCache>
                <c:formatCode>d\-mmm</c:formatCode>
                <c:ptCount val="24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</c:numCache>
            </c:numRef>
          </c:cat>
          <c:val>
            <c:numRef>
              <c:f>Tabelle1!$G$4:$G$249</c:f>
              <c:numCache>
                <c:formatCode>General</c:formatCode>
                <c:ptCount val="24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Tabelle1!$O$4:$O$249</c:f>
              <c:numCache>
                <c:formatCode>General</c:formatCode>
                <c:ptCount val="24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Tabelle1!$Q$4:$Q$249</c:f>
              <c:numCache>
                <c:formatCode>0.0</c:formatCode>
                <c:ptCount val="24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54238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27.11.2020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T$3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112,9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0.0356</cdr:x>
      <cdr:y>0.77057</cdr:y>
    </cdr:from>
    <cdr:to>
      <cdr:x>0.21005</cdr:x>
      <cdr:y>0.87718</cdr:y>
    </cdr:to>
    <cdr:sp macro="" textlink="Tabelle1!$T$4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46100" y="6718300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49" totalsRowShown="0">
  <autoFilter ref="B3:Q249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twitter.com/search?q=%23CoronaD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68"/>
  <sheetViews>
    <sheetView tabSelected="1" topLeftCell="P1" zoomScaleNormal="100" workbookViewId="0">
      <selection activeCell="V7" sqref="V7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3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27.11.2020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246</v>
      </c>
    </row>
    <row r="2" spans="1:23">
      <c r="S2" t="s">
        <v>30</v>
      </c>
      <c r="T2" t="str">
        <f ca="1">TEXT(TODAY(),"TT.MM")</f>
        <v>27.11</v>
      </c>
    </row>
    <row r="3" spans="1:23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  <c r="S3" s="20" t="s">
        <v>25</v>
      </c>
      <c r="T3" s="26" cm="1">
        <f t="array" ref="T3">INDEX(CD[Inzidenz],$T$1)</f>
        <v>112.861749775128</v>
      </c>
      <c r="W3" s="38"/>
    </row>
    <row r="4" spans="1:23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  <c r="S4" t="s">
        <v>26</v>
      </c>
      <c r="T4" s="35" cm="1">
        <f t="array" ref="T4">INDEX(CD[Verstorbene],$T$1)</f>
        <v>91</v>
      </c>
      <c r="W4" s="38"/>
    </row>
    <row r="5" spans="1:23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  <c r="S5" t="s">
        <v>27</v>
      </c>
      <c r="T5" s="35" cm="1">
        <f t="array" ref="T5">INDEX(CD[Infiziert],$T$1)</f>
        <v>900</v>
      </c>
      <c r="U5" cm="1">
        <f t="array" ref="U5">INDEX(CD[Infiziert],$T$1)-INDEX(CD[Infiziert],$T$1-1)</f>
        <v>12</v>
      </c>
      <c r="W5" s="38"/>
    </row>
    <row r="6" spans="1:23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  <c r="S6" t="s">
        <v>28</v>
      </c>
      <c r="T6" s="35" cm="1">
        <f t="array" ref="T6">INDEX(CD[Total],$T$1)</f>
        <v>9907</v>
      </c>
      <c r="U6" s="35" cm="1">
        <f t="array" ref="U6">INDEX(CD[Total],$T$1)-INDEX(CD[Total],$T$1-1)</f>
        <v>120</v>
      </c>
    </row>
    <row r="7" spans="1:23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3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3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  <c r="S9" s="37" t="s">
        <v>29</v>
      </c>
    </row>
    <row r="10" spans="1:23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3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3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3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3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3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3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 ht="17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  <c r="S60" s="27"/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49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  <c r="S217" t="s">
        <v>21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2:18">
      <c r="B241" s="7">
        <v>44153</v>
      </c>
      <c r="C241" s="8">
        <v>0.91666666666666663</v>
      </c>
      <c r="D241" s="17">
        <f>-CD[[#This Row],[Verstorbene]]</f>
        <v>-87</v>
      </c>
      <c r="E241" s="9">
        <v>87</v>
      </c>
      <c r="F241" s="10">
        <v>36</v>
      </c>
      <c r="G241" s="11">
        <f>CD[[#This Row],[KH]]-CD[[#This Row],[KH (intensiv)]]</f>
        <v>141</v>
      </c>
      <c r="H241" s="11">
        <f>CD[[#This Row],[Infiziert]]-CD[[#This Row],[KH (nicht intensiv)]]-CD[[#This Row],[KH (intensiv)]]</f>
        <v>906</v>
      </c>
      <c r="I241" s="10">
        <v>7829</v>
      </c>
      <c r="J241" s="10">
        <v>8999</v>
      </c>
      <c r="K241" s="10">
        <v>1083</v>
      </c>
      <c r="L241" s="10">
        <v>177</v>
      </c>
      <c r="M241" s="10">
        <v>4568</v>
      </c>
      <c r="N241" s="11">
        <f>CD[[#This Row],[Verstorbene]]+CD[[#This Row],[KH (intensiv)]]+CD[[#This Row],[KH (nicht intensiv)]]+CD[[#This Row],[Infiziert (o. KH)]]+CD[[#This Row],[Genesen]]-CD[[#This Row],[Total]]</f>
        <v>0</v>
      </c>
      <c r="O241" s="12">
        <f>CD[[#This Row],[Total]]-J240</f>
        <v>189</v>
      </c>
      <c r="P241" s="12">
        <f>CD[[#This Row],[Genesen]]-I240</f>
        <v>138</v>
      </c>
      <c r="Q241" s="20">
        <f t="shared" si="4"/>
        <v>168.75076440999933</v>
      </c>
      <c r="R241" s="2">
        <v>44154</v>
      </c>
    </row>
    <row r="242" spans="2:18" ht="17">
      <c r="B242" s="7">
        <v>44154</v>
      </c>
      <c r="C242" s="8">
        <v>0.91666666666666663</v>
      </c>
      <c r="D242" s="17">
        <f>-CD[[#This Row],[Verstorbene]]</f>
        <v>-88</v>
      </c>
      <c r="E242" s="33">
        <v>88</v>
      </c>
      <c r="F242" s="10">
        <v>32</v>
      </c>
      <c r="G242" s="11">
        <f>CD[[#This Row],[KH]]-CD[[#This Row],[KH (intensiv)]]</f>
        <v>148</v>
      </c>
      <c r="H242" s="11">
        <f>CD[[#This Row],[Infiziert]]-CD[[#This Row],[KH (nicht intensiv)]]-CD[[#This Row],[KH (intensiv)]]</f>
        <v>975</v>
      </c>
      <c r="I242" s="10">
        <v>7935</v>
      </c>
      <c r="J242" s="10">
        <v>9178</v>
      </c>
      <c r="K242" s="10">
        <v>1155</v>
      </c>
      <c r="L242" s="10">
        <v>180</v>
      </c>
      <c r="M242" s="10">
        <v>4786</v>
      </c>
      <c r="N242" s="11">
        <f>CD[[#This Row],[Verstorbene]]+CD[[#This Row],[KH (intensiv)]]+CD[[#This Row],[KH (nicht intensiv)]]+CD[[#This Row],[Infiziert (o. KH)]]+CD[[#This Row],[Genesen]]-CD[[#This Row],[Total]]</f>
        <v>0</v>
      </c>
      <c r="O242" s="12">
        <f>CD[[#This Row],[Total]]-J241</f>
        <v>179</v>
      </c>
      <c r="P242" s="12">
        <f>CD[[#This Row],[Genesen]]-I241</f>
        <v>106</v>
      </c>
      <c r="Q242" s="20">
        <f t="shared" si="4"/>
        <v>170.14411934549474</v>
      </c>
      <c r="R242" s="2">
        <v>44155</v>
      </c>
    </row>
    <row r="243" spans="2:18" ht="17">
      <c r="B243" s="7">
        <v>44155</v>
      </c>
      <c r="C243" s="8">
        <v>0.91666666666666663</v>
      </c>
      <c r="D243" s="17">
        <f>-CD[[#This Row],[Verstorbene]]</f>
        <v>-89</v>
      </c>
      <c r="E243" s="33">
        <v>89</v>
      </c>
      <c r="F243" s="10">
        <v>33</v>
      </c>
      <c r="G243" s="11">
        <f>CD[[#This Row],[KH]]-CD[[#This Row],[KH (intensiv)]]</f>
        <v>145</v>
      </c>
      <c r="H243" s="11">
        <f>CD[[#This Row],[Infiziert]]-CD[[#This Row],[KH (nicht intensiv)]]-CD[[#This Row],[KH (intensiv)]]</f>
        <v>923</v>
      </c>
      <c r="I243" s="10">
        <v>8118</v>
      </c>
      <c r="J243" s="10">
        <v>9308</v>
      </c>
      <c r="K243" s="10">
        <v>1101</v>
      </c>
      <c r="L243" s="10">
        <v>178</v>
      </c>
      <c r="M243" s="10">
        <v>4829</v>
      </c>
      <c r="N243" s="11">
        <f>CD[[#This Row],[Verstorbene]]+CD[[#This Row],[KH (intensiv)]]+CD[[#This Row],[KH (nicht intensiv)]]+CD[[#This Row],[Infiziert (o. KH)]]+CD[[#This Row],[Genesen]]-CD[[#This Row],[Total]]</f>
        <v>0</v>
      </c>
      <c r="O243" s="12">
        <f>CD[[#This Row],[Total]]-J242</f>
        <v>130</v>
      </c>
      <c r="P243" s="12">
        <f>CD[[#This Row],[Genesen]]-I242</f>
        <v>183</v>
      </c>
      <c r="Q243" s="20">
        <f t="shared" si="4"/>
        <v>159.30691429164159</v>
      </c>
      <c r="R243" s="2">
        <v>44156</v>
      </c>
    </row>
    <row r="244" spans="2:18" ht="17">
      <c r="B244" s="7">
        <v>44156</v>
      </c>
      <c r="C244" s="8">
        <v>0.91666666666666663</v>
      </c>
      <c r="D244" s="17">
        <f>-CD[[#This Row],[Verstorbene]]</f>
        <v>-89</v>
      </c>
      <c r="E244" s="33">
        <v>89</v>
      </c>
      <c r="F244" s="10">
        <v>37</v>
      </c>
      <c r="G244" s="11">
        <f>CD[[#This Row],[KH]]-CD[[#This Row],[KH (intensiv)]]</f>
        <v>144</v>
      </c>
      <c r="H244" s="11">
        <f>CD[[#This Row],[Infiziert]]-CD[[#This Row],[KH (nicht intensiv)]]-CD[[#This Row],[KH (intensiv)]]</f>
        <v>834</v>
      </c>
      <c r="I244" s="10">
        <v>8311</v>
      </c>
      <c r="J244" s="10">
        <v>9415</v>
      </c>
      <c r="K244" s="10">
        <v>1015</v>
      </c>
      <c r="L244" s="10">
        <v>181</v>
      </c>
      <c r="M244" s="10">
        <v>4329</v>
      </c>
      <c r="N244" s="11">
        <f>CD[[#This Row],[Verstorbene]]+CD[[#This Row],[KH (intensiv)]]+CD[[#This Row],[KH (nicht intensiv)]]+CD[[#This Row],[Infiziert (o. KH)]]+CD[[#This Row],[Genesen]]-CD[[#This Row],[Total]]</f>
        <v>0</v>
      </c>
      <c r="O244" s="12">
        <f>CD[[#This Row],[Total]]-J243</f>
        <v>107</v>
      </c>
      <c r="P244" s="12">
        <f>CD[[#This Row],[Genesen]]-I243</f>
        <v>193</v>
      </c>
      <c r="Q244" s="20">
        <f t="shared" si="4"/>
        <v>150.7919674636141</v>
      </c>
      <c r="R244" s="2">
        <v>44157</v>
      </c>
    </row>
    <row r="245" spans="2:18">
      <c r="B245" s="7">
        <v>44157</v>
      </c>
      <c r="C245" s="8">
        <v>0.91666666666666663</v>
      </c>
      <c r="D245" s="17">
        <f>-CD[[#This Row],[Verstorbene]]</f>
        <v>-89</v>
      </c>
      <c r="E245" s="9">
        <v>89</v>
      </c>
      <c r="F245" s="10">
        <v>39</v>
      </c>
      <c r="G245" s="11">
        <f>CD[[#This Row],[KH]]-CD[[#This Row],[KH (intensiv)]]</f>
        <v>152</v>
      </c>
      <c r="H245" s="11">
        <f>CD[[#This Row],[Infiziert]]-CD[[#This Row],[KH (nicht intensiv)]]-CD[[#This Row],[KH (intensiv)]]</f>
        <v>777</v>
      </c>
      <c r="I245" s="10">
        <v>8445</v>
      </c>
      <c r="J245" s="10">
        <v>9502</v>
      </c>
      <c r="K245" s="10">
        <v>968</v>
      </c>
      <c r="L245" s="10">
        <v>191</v>
      </c>
      <c r="M245" s="10">
        <v>4353</v>
      </c>
      <c r="N245" s="11">
        <f>CD[[#This Row],[Verstorbene]]+CD[[#This Row],[KH (intensiv)]]+CD[[#This Row],[KH (nicht intensiv)]]+CD[[#This Row],[Infiziert (o. KH)]]+CD[[#This Row],[Genesen]]-CD[[#This Row],[Total]]</f>
        <v>0</v>
      </c>
      <c r="O245" s="12">
        <f>CD[[#This Row],[Total]]-J244</f>
        <v>87</v>
      </c>
      <c r="P245" s="12">
        <f>CD[[#This Row],[Genesen]]-I244</f>
        <v>134</v>
      </c>
      <c r="Q245" s="20">
        <f t="shared" si="4"/>
        <v>142.43183785064164</v>
      </c>
      <c r="R245" s="2">
        <v>44158</v>
      </c>
    </row>
    <row r="246" spans="2:18">
      <c r="B246" s="7">
        <v>44158</v>
      </c>
      <c r="C246" s="8">
        <v>0.91666666666666663</v>
      </c>
      <c r="D246" s="17">
        <f>-CD[[#This Row],[Verstorbene]]</f>
        <v>-90</v>
      </c>
      <c r="E246" s="9">
        <v>90</v>
      </c>
      <c r="F246" s="10">
        <v>46</v>
      </c>
      <c r="G246" s="11">
        <f>CD[[#This Row],[KH]]-CD[[#This Row],[KH (intensiv)]]</f>
        <v>163</v>
      </c>
      <c r="H246" s="11">
        <f>CD[[#This Row],[Infiziert]]-CD[[#This Row],[KH (nicht intensiv)]]-CD[[#This Row],[KH (intensiv)]]</f>
        <v>697</v>
      </c>
      <c r="I246" s="10">
        <v>8550</v>
      </c>
      <c r="J246" s="10">
        <v>9546</v>
      </c>
      <c r="K246" s="10">
        <v>906</v>
      </c>
      <c r="L246" s="10">
        <v>209</v>
      </c>
      <c r="M246" s="10">
        <v>4399</v>
      </c>
      <c r="N246" s="11">
        <f>CD[[#This Row],[Verstorbene]]+CD[[#This Row],[KH (intensiv)]]+CD[[#This Row],[KH (nicht intensiv)]]+CD[[#This Row],[Infiziert (o. KH)]]+CD[[#This Row],[Genesen]]-CD[[#This Row],[Total]]</f>
        <v>0</v>
      </c>
      <c r="O246" s="12">
        <f>CD[[#This Row],[Total]]-J245</f>
        <v>44</v>
      </c>
      <c r="P246" s="12">
        <f>CD[[#This Row],[Genesen]]-I245</f>
        <v>105</v>
      </c>
      <c r="Q246" s="20">
        <f t="shared" si="4"/>
        <v>136.08433203338478</v>
      </c>
      <c r="R246" s="2">
        <v>44159</v>
      </c>
    </row>
    <row r="247" spans="2:18">
      <c r="B247" s="7">
        <v>44159</v>
      </c>
      <c r="C247" s="8">
        <v>0.91666666666666663</v>
      </c>
      <c r="D247" s="17">
        <f>-CD[[#This Row],[Verstorbene]]</f>
        <v>-91</v>
      </c>
      <c r="E247" s="9">
        <v>91</v>
      </c>
      <c r="F247" s="10">
        <v>43</v>
      </c>
      <c r="G247" s="11">
        <f>CD[[#This Row],[KH]]-CD[[#This Row],[KH (intensiv)]]</f>
        <v>154</v>
      </c>
      <c r="H247" s="11">
        <f>CD[[#This Row],[Infiziert]]-CD[[#This Row],[KH (nicht intensiv)]]-CD[[#This Row],[KH (intensiv)]]</f>
        <v>643</v>
      </c>
      <c r="I247" s="10">
        <v>8707</v>
      </c>
      <c r="J247" s="10">
        <v>9638</v>
      </c>
      <c r="K247" s="10">
        <v>840</v>
      </c>
      <c r="L247" s="10">
        <v>197</v>
      </c>
      <c r="M247" s="10">
        <v>4559</v>
      </c>
      <c r="N247" s="11">
        <f>CD[[#This Row],[Verstorbene]]+CD[[#This Row],[KH (intensiv)]]+CD[[#This Row],[KH (nicht intensiv)]]+CD[[#This Row],[Infiziert (o. KH)]]+CD[[#This Row],[Genesen]]-CD[[#This Row],[Total]]</f>
        <v>0</v>
      </c>
      <c r="O247" s="12">
        <f>CD[[#This Row],[Total]]-J246</f>
        <v>92</v>
      </c>
      <c r="P247" s="12">
        <f>CD[[#This Row],[Genesen]]-I246</f>
        <v>157</v>
      </c>
      <c r="Q247" s="20">
        <f t="shared" si="4"/>
        <v>128.18865406557748</v>
      </c>
      <c r="R247" s="2">
        <v>44160</v>
      </c>
    </row>
    <row r="248" spans="2:18">
      <c r="B248" s="7">
        <v>44160</v>
      </c>
      <c r="C248" s="8">
        <v>0.91666666666666663</v>
      </c>
      <c r="D248" s="17">
        <f>-CD[[#This Row],[Verstorbene]]</f>
        <v>-91</v>
      </c>
      <c r="E248" s="9">
        <v>91</v>
      </c>
      <c r="F248" s="10">
        <v>46</v>
      </c>
      <c r="G248" s="11">
        <f>CD[[#This Row],[KH]]-CD[[#This Row],[KH (intensiv)]]</f>
        <v>153</v>
      </c>
      <c r="H248" s="11">
        <f>CD[[#This Row],[Infiziert]]-CD[[#This Row],[KH (nicht intensiv)]]-CD[[#This Row],[KH (intensiv)]]</f>
        <v>689</v>
      </c>
      <c r="I248" s="10">
        <v>8808</v>
      </c>
      <c r="J248" s="10">
        <v>9787</v>
      </c>
      <c r="K248" s="10">
        <v>888</v>
      </c>
      <c r="L248" s="10">
        <v>199</v>
      </c>
      <c r="M248" s="10">
        <v>4420</v>
      </c>
      <c r="N248" s="11">
        <f>CD[[#This Row],[Verstorbene]]+CD[[#This Row],[KH (intensiv)]]+CD[[#This Row],[KH (nicht intensiv)]]+CD[[#This Row],[Infiziert (o. KH)]]+CD[[#This Row],[Genesen]]-CD[[#This Row],[Total]]</f>
        <v>0</v>
      </c>
      <c r="O248" s="12">
        <f>CD[[#This Row],[Total]]-J247</f>
        <v>149</v>
      </c>
      <c r="P248" s="12">
        <f>CD[[#This Row],[Genesen]]-I247</f>
        <v>101</v>
      </c>
      <c r="Q248" s="20">
        <f t="shared" si="4"/>
        <v>121.99596546337567</v>
      </c>
      <c r="R248" s="2">
        <v>44161</v>
      </c>
    </row>
    <row r="249" spans="2:18">
      <c r="B249" s="7">
        <v>44161</v>
      </c>
      <c r="C249" s="8">
        <v>0.91666666666666663</v>
      </c>
      <c r="D249" s="17">
        <f>-CD[[#This Row],[Verstorbene]]</f>
        <v>-91</v>
      </c>
      <c r="E249" s="39">
        <v>91</v>
      </c>
      <c r="F249" s="10">
        <v>44</v>
      </c>
      <c r="G249" s="11">
        <f>CD[[#This Row],[KH]]-CD[[#This Row],[KH (intensiv)]]</f>
        <v>137</v>
      </c>
      <c r="H249" s="11">
        <f>CD[[#This Row],[Infiziert]]-CD[[#This Row],[KH (nicht intensiv)]]-CD[[#This Row],[KH (intensiv)]]</f>
        <v>719</v>
      </c>
      <c r="I249" s="10">
        <v>8916</v>
      </c>
      <c r="J249" s="10">
        <v>9907</v>
      </c>
      <c r="K249" s="10">
        <v>900</v>
      </c>
      <c r="L249" s="10">
        <v>181</v>
      </c>
      <c r="M249" s="10">
        <v>4130</v>
      </c>
      <c r="N249" s="11">
        <f>CD[[#This Row],[Verstorbene]]+CD[[#This Row],[KH (intensiv)]]+CD[[#This Row],[KH (nicht intensiv)]]+CD[[#This Row],[Infiziert (o. KH)]]+CD[[#This Row],[Genesen]]-CD[[#This Row],[Total]]</f>
        <v>0</v>
      </c>
      <c r="O249" s="12">
        <f>CD[[#This Row],[Total]]-J248</f>
        <v>120</v>
      </c>
      <c r="P249" s="12">
        <f>CD[[#This Row],[Genesen]]-I248</f>
        <v>108</v>
      </c>
      <c r="Q249" s="20">
        <f t="shared" si="4"/>
        <v>112.861749775128</v>
      </c>
      <c r="R249" s="2">
        <v>44162</v>
      </c>
    </row>
    <row r="250" spans="2:18" ht="17">
      <c r="D250" s="27"/>
      <c r="E250" s="27"/>
      <c r="F250" s="36"/>
      <c r="G250" s="36"/>
      <c r="R250" s="2">
        <v>44163</v>
      </c>
    </row>
    <row r="251" spans="2:18" ht="17">
      <c r="D251" s="27"/>
      <c r="E251" s="27"/>
      <c r="F251" s="36"/>
      <c r="G251" s="36"/>
      <c r="R251" s="2">
        <v>44164</v>
      </c>
    </row>
    <row r="252" spans="2:18">
      <c r="R252" s="2">
        <v>44165</v>
      </c>
    </row>
    <row r="254" spans="2:18" ht="17">
      <c r="D254" s="27"/>
    </row>
    <row r="255" spans="2:18" ht="17">
      <c r="D255" s="27"/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hyperlinks>
    <hyperlink ref="S9" r:id="rId1" display="https://twitter.com/search?q=%23CoronaD" xr:uid="{E6FF8468-59FB-064F-BEE6-06A5980633E2}"/>
  </hyperlinks>
  <pageMargins left="0.7" right="0.7" top="0.78740157499999996" bottom="0.78740157499999996" header="0.3" footer="0.3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2020-11-27T10:32:28Z</dcterms:modified>
</cp:coreProperties>
</file>