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9128459-41F8-5E4B-A1E9-280348F94EF6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3" i="1" l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23" i="1" l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<sst xmlns="http://schemas.openxmlformats.org/spreadsheetml/2006/main" count="46" uniqueCount="41">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</sst>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NumberFormat="1" applyFont="1"/>
    <xf numFmtId="0" fontId="0" fillId="4" borderId="0" xfId="0" applyFont="1" applyFill="1" applyBorder="1"/>
    <xf numFmtId="2" fontId="0" fillId="0" borderId="0" xfId="0" applyNumberFormat="1" applyFont="1"/>
    <xf numFmtId="2" fontId="6" fillId="0" borderId="0" xfId="0" applyNumberFormat="1" applyFont="1"/>
    <xf numFmtId="0" fontId="0" fillId="0" borderId="0" xfId="0" applyFont="1" applyAlignment="1">
      <alignment horizontal="center" vertical="top" wrapText="1"/>
    </xf>
    <xf numFmtId="0" fontId="5" fillId="0" borderId="0" xfId="0" applyNumberFormat="1" applyFont="1" applyBorder="1"/>
    <xf numFmtId="0" fontId="0" fillId="5" borderId="0" xfId="0" applyFont="1" applyFill="1" applyBorder="1"/>
    <xf numFmtId="0" fontId="0" fillId="6" borderId="0" xfId="0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Tabelle1!$A$7:$A$323</c:f>
              <c:numCache>
                <c:formatCode>d\-mmm</c:formatCode>
                <c:ptCount val="3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</c:numCache>
            </c:numRef>
          </c:cat>
          <c:val>
            <c:numRef>
              <c:f>Tabelle1!$C$7:$C$323</c:f>
              <c:numCache>
                <c:formatCode>0</c:formatCode>
                <c:ptCount val="31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Tabelle1!$A$7:$A$323</c:f>
              <c:numCache>
                <c:formatCode>d\-mmm</c:formatCode>
                <c:ptCount val="3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</c:numCache>
            </c:numRef>
          </c:cat>
          <c:val>
            <c:numRef>
              <c:f>Tabelle1!$D$7:$D$323</c:f>
              <c:numCache>
                <c:formatCode>General</c:formatCode>
                <c:ptCount val="3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Tabelle1!$A$7:$A$323</c:f>
              <c:numCache>
                <c:formatCode>d\-mmm</c:formatCode>
                <c:ptCount val="3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</c:numCache>
            </c:numRef>
          </c:cat>
          <c:val>
            <c:numRef>
              <c:f>Tabelle1!$E$7:$E$323</c:f>
              <c:numCache>
                <c:formatCode>General</c:formatCode>
                <c:ptCount val="31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Tabelle1!$A$7:$A$323</c:f>
              <c:numCache>
                <c:formatCode>d\-mmm</c:formatCode>
                <c:ptCount val="31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</c:numCache>
            </c:numRef>
          </c:cat>
          <c:val>
            <c:numRef>
              <c:f>Tabelle1!$F$7:$F$323</c:f>
              <c:numCache>
                <c:formatCode>General</c:formatCode>
                <c:ptCount val="31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Tabelle1!$N$7:$N$323</c:f>
              <c:numCache>
                <c:formatCode>General</c:formatCode>
                <c:ptCount val="31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-36</c:v>
                </c:pt>
                <c:pt idx="316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Tabelle1!$P$7:$P$323</c:f>
              <c:numCache>
                <c:formatCode>0.0</c:formatCode>
                <c:ptCount val="31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69.203295129605237</c:v>
                </c:pt>
                <c:pt idx="312">
                  <c:v>66.261768043559371</c:v>
                </c:pt>
                <c:pt idx="313">
                  <c:v>64.09432703278874</c:v>
                </c:pt>
                <c:pt idx="314">
                  <c:v>65.023230323119009</c:v>
                </c:pt>
                <c:pt idx="315">
                  <c:v>47.993336667064035</c:v>
                </c:pt>
                <c:pt idx="316">
                  <c:v>39.323572623981498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39,3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228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16.183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07.02., insg. 16.183 (+50) Düsseldorfer mit Coronadiagnose, akt. infiz.: 1.200 (+678), 124 (0) in Krankenhäusern i. Beh., davon 24 (0) auf Intensiv, 0 (-1.117) in Quaran., 14.700 (-779) genesen. 228 (+1) verstorben, 7-Tages-Inzidenz 39,3 (48,0)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23" totalsRowShown="0" headerRowDxfId="17" dataDxfId="16">
  <autoFilter ref="A6:P32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9"/>
  <sheetViews>
    <sheetView tabSelected="1" topLeftCell="E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48" t="s">
        <v>33</v>
      </c>
      <c r="I1" s="48"/>
      <c r="J1" s="48"/>
      <c r="K1" s="48"/>
      <c r="L1" s="3" t="s">
        <v>22</v>
      </c>
      <c r="M1" s="5" t="str">
        <f ca="1">"Stand: "&amp;TEXT(TODAY(),"TT.MM.JJJJ")</f>
        <v>Stand: 07.02.2021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07.02.</v>
      </c>
      <c r="U6" s="3" t="s">
        <v>29</v>
      </c>
      <c r="V6" s="3" t="str" cm="1">
        <f t="array" ref="V6">TEXT(INDEX(CD[KH],$S$5),"#.##0")</f>
        <v>124</v>
      </c>
      <c r="W6" s="3" t="str" cm="1">
        <f t="array" ref="W6">TEXT(INDEX(CD[KH],$S$5)-INDEX(CD[KH],$S$5-1),"+#.##0;-#.##0;0")</f>
        <v>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39,3</v>
      </c>
      <c r="T7" s="3" t="str" cm="1">
        <f t="array" ref="T7">TEXT(INDEX(CD[Inzidenz],$S$5-1),"#.##0,0")</f>
        <v>48,0</v>
      </c>
      <c r="U7" s="3" t="s">
        <v>30</v>
      </c>
      <c r="V7" s="3" t="str" cm="1">
        <f t="array" ref="V7">TEXT(INDEX(CD[KH (intensiv)],$S$5),"#.##0")</f>
        <v>24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228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0</v>
      </c>
      <c r="W8" s="3" t="str" cm="1">
        <f t="array" ref="W8">TEXT(INDEX(CD[Quarant],$S$5)-INDEX(CD[Quarant],$S$5-1),"+#.##0;-#.##0;0")</f>
        <v>-1.117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1.200</v>
      </c>
      <c r="T9" s="3" t="str" cm="1">
        <f t="array" ref="T9">TEXT(INDEX(CD[Infiziert],$S$5)-INDEX(CD[Infiziert],$S$5-1),"+#.##0;-#.##0;0")</f>
        <v>+678</v>
      </c>
      <c r="U9" s="3" t="s">
        <v>32</v>
      </c>
      <c r="V9" s="3" t="str" cm="1">
        <f t="array" ref="V9">TEXT(INDEX(CD[Genesen],$S$5),"#.##0")</f>
        <v>14.700</v>
      </c>
      <c r="W9" s="3" t="str" cm="1">
        <f t="array" ref="W9">TEXT(INDEX(CD[Genesen],$S$5)-INDEX(CD[Genesen],$S$5-1),"+#.##0;-#.##0;0")</f>
        <v>-779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16.183</v>
      </c>
      <c r="T10" s="17" t="str" cm="1">
        <f t="array" ref="T10">TEXT(INDEX(CD[Total],$S$5)-INDEX(CD[Total],$S$5-1),"+#.##0;-#.##0;0")</f>
        <v>+50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  <c r="R12" s="3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07.02., insg. 16.183 (+50) Düsseldorfer mit Coronadiagnose, akt. infiz.: 1.200 (+678), 124 (0) in Krankenhäusern i. Beh., davon 24 (0) auf Intensiv, 0 (-1.117) in Quaran., 14.700 (-779) genesen. 228 (+1) verstorben, 7-Tages-Inzidenz 39,3 (48,0)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 t="shared" ref="P312:P318" si="12"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 t="shared" si="12"/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 t="shared" si="12"/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 t="shared" si="12"/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 t="shared" si="12"/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 t="shared" si="12"/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345</v>
      </c>
      <c r="H318" s="45">
        <v>15357</v>
      </c>
      <c r="I318" s="45">
        <v>16025</v>
      </c>
      <c r="J318" s="22">
        <v>462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47</v>
      </c>
      <c r="O318" s="24">
        <f>CD[[#This Row],[Genesen]]-H317</f>
        <v>26</v>
      </c>
      <c r="P318" s="38">
        <f t="shared" si="12"/>
        <v>69.203295129605237</v>
      </c>
      <c r="Q318" s="11">
        <v>44228</v>
      </c>
      <c r="R318" s="3" t="s">
        <v>35</v>
      </c>
    </row>
    <row r="319" spans="1:18" x14ac:dyDescent="0.2">
      <c r="A319" s="20">
        <v>44228</v>
      </c>
      <c r="B319" s="21">
        <v>0.91666666666666663</v>
      </c>
      <c r="C319" s="26">
        <f>-CD[[#This Row],[Verstorbene]]</f>
        <v>-206</v>
      </c>
      <c r="D319" s="2">
        <v>206</v>
      </c>
      <c r="E319" s="22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334</v>
      </c>
      <c r="H319" s="22">
        <v>15361</v>
      </c>
      <c r="I319" s="22">
        <v>16033</v>
      </c>
      <c r="J319" s="22">
        <v>466</v>
      </c>
      <c r="K319" s="22">
        <v>132</v>
      </c>
      <c r="L319" s="22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8</v>
      </c>
      <c r="O319" s="24">
        <f>CD[[#This Row],[Genesen]]-H318</f>
        <v>4</v>
      </c>
      <c r="P319" s="38">
        <f>SUM(N313:N319)/$P$1</f>
        <v>66.261768043559371</v>
      </c>
      <c r="Q319" s="11">
        <v>44229</v>
      </c>
    </row>
    <row r="320" spans="1:18" x14ac:dyDescent="0.2">
      <c r="A320" s="20">
        <v>44229</v>
      </c>
      <c r="B320" s="21">
        <v>0.91666666666666663</v>
      </c>
      <c r="C320" s="26">
        <f>-CD[[#This Row],[Verstorbene]]</f>
        <v>-218</v>
      </c>
      <c r="D320" s="2">
        <v>218</v>
      </c>
      <c r="E320" s="22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368</v>
      </c>
      <c r="H320" s="22">
        <v>15381</v>
      </c>
      <c r="I320" s="22">
        <v>16096</v>
      </c>
      <c r="J320" s="22">
        <v>497</v>
      </c>
      <c r="K320" s="22">
        <v>129</v>
      </c>
      <c r="L320" s="22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63</v>
      </c>
      <c r="O320" s="24">
        <f>CD[[#This Row],[Genesen]]-H319</f>
        <v>20</v>
      </c>
      <c r="P320" s="38">
        <f>SUM(N314:N320)/$P$1</f>
        <v>64.09432703278874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6">
        <v>221</v>
      </c>
      <c r="E321" s="22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427</v>
      </c>
      <c r="H321" s="22">
        <v>15391</v>
      </c>
      <c r="I321" s="22">
        <v>16169</v>
      </c>
      <c r="J321" s="22">
        <v>557</v>
      </c>
      <c r="K321" s="22">
        <v>130</v>
      </c>
      <c r="L321" s="22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73</v>
      </c>
      <c r="O321" s="24">
        <f>CD[[#This Row],[Genesen]]-H320</f>
        <v>10</v>
      </c>
      <c r="P321" s="38">
        <f>SUM(N315:N321)/$P$1</f>
        <v>65.023230323119009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6">
        <v>227</v>
      </c>
      <c r="E322" s="22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398</v>
      </c>
      <c r="H322" s="22">
        <v>15479</v>
      </c>
      <c r="I322" s="51">
        <v>16133</v>
      </c>
      <c r="J322" s="22">
        <v>522</v>
      </c>
      <c r="K322" s="22">
        <v>124</v>
      </c>
      <c r="L322" s="22">
        <v>1117</v>
      </c>
      <c r="M322" s="23">
        <f>CD[[#This Row],[Verstorbene]]+CD[[#This Row],[KH (intensiv)]]+CD[[#This Row],[KH (nicht intensiv)]]+CD[[#This Row],[Infiziert (o. KH)]]+CD[[#This Row],[Genesen]]-CD[[#This Row],[Total]]</f>
        <v>95</v>
      </c>
      <c r="N322" s="24">
        <f>CD[[#This Row],[Total]]-I321</f>
        <v>-36</v>
      </c>
      <c r="O322" s="24">
        <f>CD[[#This Row],[Genesen]]-H321</f>
        <v>88</v>
      </c>
      <c r="P322" s="38">
        <f>SUM(N316:N322)/$P$1</f>
        <v>47.993336667064035</v>
      </c>
      <c r="Q322" s="11">
        <v>44232</v>
      </c>
      <c r="R322" s="3" t="s">
        <v>37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6">
        <v>228</v>
      </c>
      <c r="E323" s="49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1076</v>
      </c>
      <c r="H323" s="50">
        <v>14700</v>
      </c>
      <c r="I323" s="51">
        <v>16183</v>
      </c>
      <c r="J323" s="50">
        <v>1200</v>
      </c>
      <c r="K323" s="22">
        <v>124</v>
      </c>
      <c r="L323" s="22"/>
      <c r="M323" s="23">
        <f>CD[[#This Row],[Verstorbene]]+CD[[#This Row],[KH (intensiv)]]+CD[[#This Row],[KH (nicht intensiv)]]+CD[[#This Row],[Infiziert (o. KH)]]+CD[[#This Row],[Genesen]]-CD[[#This Row],[Total]]</f>
        <v>-55</v>
      </c>
      <c r="N323" s="24">
        <f>CD[[#This Row],[Total]]-I322</f>
        <v>50</v>
      </c>
      <c r="O323" s="24">
        <f>CD[[#This Row],[Genesen]]-H322</f>
        <v>-779</v>
      </c>
      <c r="P323" s="38">
        <f>SUM(N317:N323)/$P$1</f>
        <v>39.323572623981498</v>
      </c>
      <c r="Q323" s="11">
        <v>44233</v>
      </c>
      <c r="R323" s="3" t="s">
        <v>36</v>
      </c>
    </row>
    <row r="324" spans="1:18" ht="17" x14ac:dyDescent="0.25">
      <c r="C324" s="42"/>
      <c r="D324" s="44"/>
      <c r="E324" s="44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17" x14ac:dyDescent="0.25">
      <c r="C325" s="42"/>
      <c r="D325" s="42"/>
      <c r="E325" s="44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ht="17" x14ac:dyDescent="0.25">
      <c r="C326" s="42"/>
      <c r="D326" s="42"/>
      <c r="E326" s="42"/>
      <c r="F326" s="46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ht="17" x14ac:dyDescent="0.25">
      <c r="C327" s="42"/>
      <c r="D327" s="42"/>
      <c r="E327" s="42"/>
      <c r="F327" s="47"/>
    </row>
    <row r="328" spans="1:18" ht="17" x14ac:dyDescent="0.25">
      <c r="C328" s="42"/>
      <c r="D328" s="42"/>
      <c r="E328" s="42"/>
      <c r="F328" s="47"/>
    </row>
    <row r="329" spans="1:18" ht="17" x14ac:dyDescent="0.25">
      <c r="F329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2021-02-07T13:17:09Z</dcterms:modified>
</cp:coreProperties>
</file>