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6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github/Covid19DUS/"/>
    </mc:Choice>
  </mc:AlternateContent>
  <xr:revisionPtr revIDLastSave="0" documentId="13_ncr:1_{0ACC5831-6224-B84A-A9B8-9718C73DF31A}" xr6:coauthVersionLast="47" xr6:coauthVersionMax="47" xr10:uidLastSave="{00000000-0000-0000-0000-000000000000}"/>
  <bookViews>
    <workbookView xWindow="5320" yWindow="500" windowWidth="28800" windowHeight="1626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57" i="1" l="1"/>
  <c r="E457" i="1"/>
  <c r="F457" i="1" s="1"/>
  <c r="M457" i="1"/>
  <c r="N457" i="1"/>
  <c r="Q457" i="1"/>
  <c r="B456" i="1"/>
  <c r="E456" i="1"/>
  <c r="F456" i="1"/>
  <c r="L456" i="1" s="1"/>
  <c r="M456" i="1"/>
  <c r="N456" i="1"/>
  <c r="Q456" i="1"/>
  <c r="B455" i="1"/>
  <c r="E455" i="1"/>
  <c r="F455" i="1" s="1"/>
  <c r="L455" i="1" s="1"/>
  <c r="M455" i="1"/>
  <c r="N455" i="1"/>
  <c r="Q455" i="1"/>
  <c r="B454" i="1"/>
  <c r="E454" i="1"/>
  <c r="F454" i="1" s="1"/>
  <c r="L454" i="1" s="1"/>
  <c r="M454" i="1"/>
  <c r="N454" i="1"/>
  <c r="Q454" i="1"/>
  <c r="B453" i="1"/>
  <c r="E453" i="1"/>
  <c r="F453" i="1" s="1"/>
  <c r="L453" i="1" s="1"/>
  <c r="M453" i="1"/>
  <c r="N453" i="1"/>
  <c r="Q453" i="1"/>
  <c r="B452" i="1"/>
  <c r="E452" i="1"/>
  <c r="F452" i="1" s="1"/>
  <c r="L452" i="1" s="1"/>
  <c r="M452" i="1"/>
  <c r="N452" i="1"/>
  <c r="Q452" i="1"/>
  <c r="B451" i="1"/>
  <c r="E451" i="1"/>
  <c r="F451" i="1" s="1"/>
  <c r="L451" i="1" s="1"/>
  <c r="M451" i="1"/>
  <c r="N451" i="1"/>
  <c r="Q451" i="1"/>
  <c r="B450" i="1"/>
  <c r="E450" i="1"/>
  <c r="F450" i="1" s="1"/>
  <c r="L450" i="1" s="1"/>
  <c r="M450" i="1"/>
  <c r="N450" i="1"/>
  <c r="Q450" i="1"/>
  <c r="B449" i="1"/>
  <c r="E449" i="1"/>
  <c r="F449" i="1" s="1"/>
  <c r="L449" i="1" s="1"/>
  <c r="M449" i="1"/>
  <c r="N449" i="1"/>
  <c r="Q449" i="1"/>
  <c r="B448" i="1"/>
  <c r="E448" i="1"/>
  <c r="F448" i="1" s="1"/>
  <c r="L448" i="1" s="1"/>
  <c r="M448" i="1"/>
  <c r="N448" i="1"/>
  <c r="Q448" i="1"/>
  <c r="B447" i="1"/>
  <c r="E447" i="1"/>
  <c r="F447" i="1" s="1"/>
  <c r="M447" i="1"/>
  <c r="N447" i="1"/>
  <c r="Q447" i="1"/>
  <c r="B446" i="1"/>
  <c r="E446" i="1"/>
  <c r="F446" i="1" s="1"/>
  <c r="L446" i="1" s="1"/>
  <c r="M446" i="1"/>
  <c r="N446" i="1"/>
  <c r="Q446" i="1"/>
  <c r="B445" i="1"/>
  <c r="E445" i="1"/>
  <c r="F445" i="1" s="1"/>
  <c r="M445" i="1"/>
  <c r="N445" i="1"/>
  <c r="Q445" i="1"/>
  <c r="B444" i="1"/>
  <c r="E444" i="1"/>
  <c r="F444" i="1" s="1"/>
  <c r="M444" i="1"/>
  <c r="N444" i="1"/>
  <c r="Q444" i="1"/>
  <c r="P440" i="1" a="1"/>
  <c r="P440" i="1" s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P298" i="1" s="1" a="1"/>
  <c r="P298" i="1" s="1"/>
  <c r="Q299" i="1"/>
  <c r="P299" i="1" s="1" a="1"/>
  <c r="P299" i="1" s="1"/>
  <c r="Q300" i="1"/>
  <c r="P300" i="1" s="1" a="1"/>
  <c r="P300" i="1" s="1"/>
  <c r="Q301" i="1"/>
  <c r="P301" i="1" s="1" a="1"/>
  <c r="P301" i="1" s="1"/>
  <c r="Q302" i="1"/>
  <c r="P302" i="1" s="1" a="1"/>
  <c r="P302" i="1" s="1"/>
  <c r="Q303" i="1"/>
  <c r="P303" i="1" s="1" a="1"/>
  <c r="P303" i="1" s="1"/>
  <c r="Q304" i="1"/>
  <c r="P304" i="1" s="1" a="1"/>
  <c r="P304" i="1" s="1"/>
  <c r="Q305" i="1"/>
  <c r="P305" i="1" s="1" a="1"/>
  <c r="P305" i="1" s="1"/>
  <c r="Q306" i="1"/>
  <c r="P306" i="1" s="1" a="1"/>
  <c r="P306" i="1" s="1"/>
  <c r="Q307" i="1"/>
  <c r="P307" i="1" s="1" a="1"/>
  <c r="P307" i="1" s="1"/>
  <c r="Q308" i="1"/>
  <c r="P308" i="1" s="1" a="1"/>
  <c r="P308" i="1" s="1"/>
  <c r="Q309" i="1"/>
  <c r="P309" i="1" s="1" a="1"/>
  <c r="P309" i="1" s="1"/>
  <c r="Q310" i="1"/>
  <c r="P310" i="1" s="1" a="1"/>
  <c r="P310" i="1" s="1"/>
  <c r="Q311" i="1"/>
  <c r="P311" i="1" s="1" a="1"/>
  <c r="P311" i="1" s="1"/>
  <c r="Q312" i="1"/>
  <c r="P312" i="1" s="1" a="1"/>
  <c r="P312" i="1" s="1"/>
  <c r="Q313" i="1"/>
  <c r="P313" i="1" s="1" a="1"/>
  <c r="P313" i="1" s="1"/>
  <c r="Q314" i="1"/>
  <c r="P314" i="1" s="1" a="1"/>
  <c r="P314" i="1" s="1"/>
  <c r="Q315" i="1"/>
  <c r="P315" i="1" s="1" a="1"/>
  <c r="P315" i="1" s="1"/>
  <c r="Q316" i="1"/>
  <c r="P316" i="1" s="1" a="1"/>
  <c r="P316" i="1" s="1"/>
  <c r="Q317" i="1"/>
  <c r="P317" i="1" s="1" a="1"/>
  <c r="P317" i="1" s="1"/>
  <c r="Q318" i="1"/>
  <c r="P318" i="1" s="1" a="1"/>
  <c r="P318" i="1" s="1"/>
  <c r="Q319" i="1"/>
  <c r="P319" i="1" s="1" a="1"/>
  <c r="P319" i="1" s="1"/>
  <c r="Q320" i="1"/>
  <c r="P320" i="1" s="1" a="1"/>
  <c r="P320" i="1" s="1"/>
  <c r="Q321" i="1"/>
  <c r="P321" i="1" s="1" a="1"/>
  <c r="P321" i="1" s="1"/>
  <c r="Q322" i="1"/>
  <c r="P322" i="1" s="1" a="1"/>
  <c r="P322" i="1" s="1"/>
  <c r="Q323" i="1"/>
  <c r="P323" i="1" s="1" a="1"/>
  <c r="P323" i="1" s="1"/>
  <c r="Q324" i="1"/>
  <c r="P324" i="1" s="1" a="1"/>
  <c r="P324" i="1" s="1"/>
  <c r="Q325" i="1"/>
  <c r="P325" i="1" s="1" a="1"/>
  <c r="P325" i="1" s="1"/>
  <c r="Q326" i="1"/>
  <c r="P326" i="1" s="1" a="1"/>
  <c r="P326" i="1" s="1"/>
  <c r="Q327" i="1"/>
  <c r="P327" i="1" s="1" a="1"/>
  <c r="P327" i="1" s="1"/>
  <c r="Q328" i="1"/>
  <c r="P328" i="1" s="1" a="1"/>
  <c r="P328" i="1" s="1"/>
  <c r="Q329" i="1"/>
  <c r="P329" i="1" s="1" a="1"/>
  <c r="P329" i="1" s="1"/>
  <c r="Q330" i="1"/>
  <c r="P330" i="1" s="1" a="1"/>
  <c r="P330" i="1" s="1"/>
  <c r="Q331" i="1"/>
  <c r="P331" i="1" s="1" a="1"/>
  <c r="P331" i="1" s="1"/>
  <c r="Q332" i="1"/>
  <c r="P332" i="1" s="1" a="1"/>
  <c r="P332" i="1" s="1"/>
  <c r="Q333" i="1"/>
  <c r="P333" i="1" s="1" a="1"/>
  <c r="P333" i="1" s="1"/>
  <c r="Q334" i="1"/>
  <c r="P334" i="1" s="1" a="1"/>
  <c r="P334" i="1" s="1"/>
  <c r="Q335" i="1"/>
  <c r="P335" i="1" s="1" a="1"/>
  <c r="P335" i="1" s="1"/>
  <c r="Q336" i="1"/>
  <c r="P336" i="1" s="1" a="1"/>
  <c r="P336" i="1" s="1"/>
  <c r="Q337" i="1"/>
  <c r="P337" i="1" s="1" a="1"/>
  <c r="P337" i="1" s="1"/>
  <c r="Q338" i="1"/>
  <c r="P338" i="1" s="1" a="1"/>
  <c r="P338" i="1" s="1"/>
  <c r="Q339" i="1"/>
  <c r="P339" i="1" s="1" a="1"/>
  <c r="P339" i="1" s="1"/>
  <c r="Q340" i="1"/>
  <c r="P340" i="1" s="1" a="1"/>
  <c r="P340" i="1" s="1"/>
  <c r="Q341" i="1"/>
  <c r="P341" i="1" s="1" a="1"/>
  <c r="P341" i="1" s="1"/>
  <c r="Q342" i="1"/>
  <c r="P342" i="1" s="1" a="1"/>
  <c r="P342" i="1" s="1"/>
  <c r="Q343" i="1"/>
  <c r="P343" i="1" s="1" a="1"/>
  <c r="P343" i="1" s="1"/>
  <c r="Q344" i="1"/>
  <c r="P344" i="1" s="1" a="1"/>
  <c r="P344" i="1" s="1"/>
  <c r="Q345" i="1"/>
  <c r="P345" i="1" s="1" a="1"/>
  <c r="P345" i="1" s="1"/>
  <c r="Q346" i="1"/>
  <c r="P346" i="1" s="1" a="1"/>
  <c r="P346" i="1" s="1"/>
  <c r="Q347" i="1"/>
  <c r="P347" i="1" s="1" a="1"/>
  <c r="P347" i="1" s="1"/>
  <c r="Q348" i="1"/>
  <c r="P348" i="1" s="1" a="1"/>
  <c r="P348" i="1" s="1"/>
  <c r="Q349" i="1"/>
  <c r="P349" i="1" s="1" a="1"/>
  <c r="P349" i="1" s="1"/>
  <c r="Q350" i="1"/>
  <c r="P350" i="1" s="1" a="1"/>
  <c r="P350" i="1" s="1"/>
  <c r="Q351" i="1"/>
  <c r="P351" i="1" s="1" a="1"/>
  <c r="P351" i="1" s="1"/>
  <c r="Q352" i="1"/>
  <c r="P352" i="1" s="1" a="1"/>
  <c r="P352" i="1" s="1"/>
  <c r="Q353" i="1"/>
  <c r="P353" i="1" s="1" a="1"/>
  <c r="P353" i="1" s="1"/>
  <c r="Q354" i="1"/>
  <c r="P354" i="1" s="1" a="1"/>
  <c r="P354" i="1" s="1"/>
  <c r="Q355" i="1"/>
  <c r="P355" i="1" s="1" a="1"/>
  <c r="P355" i="1" s="1"/>
  <c r="Q356" i="1"/>
  <c r="P356" i="1" s="1" a="1"/>
  <c r="P356" i="1" s="1"/>
  <c r="Q357" i="1"/>
  <c r="P357" i="1" s="1" a="1"/>
  <c r="P357" i="1" s="1"/>
  <c r="Q358" i="1"/>
  <c r="P358" i="1" s="1" a="1"/>
  <c r="P358" i="1" s="1"/>
  <c r="Q359" i="1"/>
  <c r="P359" i="1" s="1" a="1"/>
  <c r="P359" i="1" s="1"/>
  <c r="Q360" i="1"/>
  <c r="P360" i="1" s="1" a="1"/>
  <c r="P360" i="1" s="1"/>
  <c r="Q361" i="1"/>
  <c r="P361" i="1" s="1" a="1"/>
  <c r="P361" i="1" s="1"/>
  <c r="Q362" i="1"/>
  <c r="P362" i="1" s="1" a="1"/>
  <c r="P362" i="1" s="1"/>
  <c r="Q363" i="1"/>
  <c r="P363" i="1" s="1" a="1"/>
  <c r="P363" i="1" s="1"/>
  <c r="Q364" i="1"/>
  <c r="P364" i="1" s="1" a="1"/>
  <c r="P364" i="1" s="1"/>
  <c r="Q365" i="1"/>
  <c r="P365" i="1" s="1" a="1"/>
  <c r="P365" i="1" s="1"/>
  <c r="Q366" i="1"/>
  <c r="P366" i="1" s="1" a="1"/>
  <c r="P366" i="1" s="1"/>
  <c r="Q367" i="1"/>
  <c r="P367" i="1" s="1" a="1"/>
  <c r="P367" i="1" s="1"/>
  <c r="Q368" i="1"/>
  <c r="P368" i="1" s="1" a="1"/>
  <c r="P368" i="1" s="1"/>
  <c r="Q369" i="1"/>
  <c r="P369" i="1" s="1" a="1"/>
  <c r="P369" i="1" s="1"/>
  <c r="Q370" i="1"/>
  <c r="P370" i="1" s="1" a="1"/>
  <c r="P370" i="1" s="1"/>
  <c r="Q371" i="1"/>
  <c r="P371" i="1" s="1" a="1"/>
  <c r="P371" i="1" s="1"/>
  <c r="Q372" i="1"/>
  <c r="P372" i="1" s="1" a="1"/>
  <c r="P372" i="1" s="1"/>
  <c r="Q373" i="1"/>
  <c r="P373" i="1" s="1" a="1"/>
  <c r="P373" i="1" s="1"/>
  <c r="Q374" i="1"/>
  <c r="P374" i="1" s="1" a="1"/>
  <c r="P374" i="1" s="1"/>
  <c r="Q375" i="1"/>
  <c r="P375" i="1" s="1" a="1"/>
  <c r="P375" i="1" s="1"/>
  <c r="Q376" i="1"/>
  <c r="P376" i="1" s="1" a="1"/>
  <c r="P376" i="1" s="1"/>
  <c r="Q377" i="1"/>
  <c r="P377" i="1" s="1" a="1"/>
  <c r="P377" i="1" s="1"/>
  <c r="Q378" i="1"/>
  <c r="P378" i="1" s="1" a="1"/>
  <c r="P378" i="1" s="1"/>
  <c r="Q379" i="1"/>
  <c r="P379" i="1" s="1" a="1"/>
  <c r="P379" i="1" s="1"/>
  <c r="Q380" i="1"/>
  <c r="P380" i="1" s="1" a="1"/>
  <c r="P380" i="1" s="1"/>
  <c r="Q381" i="1"/>
  <c r="P381" i="1" s="1" a="1"/>
  <c r="P381" i="1" s="1"/>
  <c r="Q382" i="1"/>
  <c r="P382" i="1" s="1" a="1"/>
  <c r="P382" i="1" s="1"/>
  <c r="Q383" i="1"/>
  <c r="P383" i="1" s="1" a="1"/>
  <c r="P383" i="1" s="1"/>
  <c r="Q384" i="1"/>
  <c r="P384" i="1" s="1" a="1"/>
  <c r="P384" i="1" s="1"/>
  <c r="Q385" i="1"/>
  <c r="P385" i="1" s="1" a="1"/>
  <c r="P385" i="1" s="1"/>
  <c r="Q386" i="1"/>
  <c r="P386" i="1" s="1" a="1"/>
  <c r="P386" i="1" s="1"/>
  <c r="Q387" i="1"/>
  <c r="P387" i="1" s="1" a="1"/>
  <c r="P387" i="1" s="1"/>
  <c r="Q388" i="1"/>
  <c r="Q389" i="1"/>
  <c r="P389" i="1" s="1" a="1"/>
  <c r="P389" i="1" s="1"/>
  <c r="Q390" i="1"/>
  <c r="P390" i="1" s="1" a="1"/>
  <c r="P390" i="1" s="1"/>
  <c r="Q391" i="1"/>
  <c r="P391" i="1" s="1" a="1"/>
  <c r="P391" i="1" s="1"/>
  <c r="Q392" i="1"/>
  <c r="P392" i="1" s="1" a="1"/>
  <c r="P392" i="1" s="1"/>
  <c r="Q393" i="1"/>
  <c r="P393" i="1" s="1" a="1"/>
  <c r="P393" i="1" s="1"/>
  <c r="Q394" i="1"/>
  <c r="P394" i="1" s="1" a="1"/>
  <c r="P394" i="1" s="1"/>
  <c r="Q395" i="1"/>
  <c r="P395" i="1" s="1" a="1"/>
  <c r="P395" i="1" s="1"/>
  <c r="Q396" i="1"/>
  <c r="P396" i="1" s="1" a="1"/>
  <c r="P396" i="1" s="1"/>
  <c r="Q397" i="1"/>
  <c r="P397" i="1" s="1" a="1"/>
  <c r="P397" i="1" s="1"/>
  <c r="Q398" i="1"/>
  <c r="P398" i="1" s="1" a="1"/>
  <c r="P398" i="1" s="1"/>
  <c r="Q399" i="1"/>
  <c r="P399" i="1" s="1" a="1"/>
  <c r="P399" i="1" s="1"/>
  <c r="Q400" i="1"/>
  <c r="P400" i="1" s="1" a="1"/>
  <c r="P400" i="1" s="1"/>
  <c r="Q401" i="1"/>
  <c r="P401" i="1" s="1" a="1"/>
  <c r="P401" i="1" s="1"/>
  <c r="Q402" i="1"/>
  <c r="P402" i="1" s="1" a="1"/>
  <c r="P402" i="1" s="1"/>
  <c r="Q403" i="1"/>
  <c r="P403" i="1" s="1" a="1"/>
  <c r="P403" i="1" s="1"/>
  <c r="Q404" i="1"/>
  <c r="P404" i="1" s="1" a="1"/>
  <c r="P404" i="1" s="1"/>
  <c r="Q405" i="1"/>
  <c r="P405" i="1" s="1" a="1"/>
  <c r="P405" i="1" s="1"/>
  <c r="Q406" i="1"/>
  <c r="P406" i="1" s="1" a="1"/>
  <c r="P406" i="1" s="1"/>
  <c r="Q407" i="1"/>
  <c r="P407" i="1" s="1" a="1"/>
  <c r="P407" i="1" s="1"/>
  <c r="Q408" i="1"/>
  <c r="P408" i="1" s="1" a="1"/>
  <c r="P408" i="1" s="1"/>
  <c r="Q409" i="1"/>
  <c r="P409" i="1" s="1" a="1"/>
  <c r="P409" i="1" s="1"/>
  <c r="Q410" i="1"/>
  <c r="P410" i="1" s="1" a="1"/>
  <c r="P410" i="1" s="1"/>
  <c r="Q411" i="1"/>
  <c r="P411" i="1" s="1" a="1"/>
  <c r="P411" i="1" s="1"/>
  <c r="Q412" i="1"/>
  <c r="P412" i="1" s="1" a="1"/>
  <c r="P412" i="1" s="1"/>
  <c r="Q413" i="1"/>
  <c r="P413" i="1" s="1" a="1"/>
  <c r="P413" i="1" s="1"/>
  <c r="Q414" i="1"/>
  <c r="P414" i="1" s="1" a="1"/>
  <c r="P414" i="1" s="1"/>
  <c r="Q415" i="1"/>
  <c r="P415" i="1" s="1" a="1"/>
  <c r="P415" i="1" s="1"/>
  <c r="Q416" i="1"/>
  <c r="P416" i="1" s="1" a="1"/>
  <c r="P416" i="1" s="1"/>
  <c r="Q417" i="1"/>
  <c r="P417" i="1" s="1" a="1"/>
  <c r="P417" i="1" s="1"/>
  <c r="Q418" i="1"/>
  <c r="P418" i="1" s="1" a="1"/>
  <c r="P418" i="1" s="1"/>
  <c r="Q419" i="1"/>
  <c r="P419" i="1" s="1" a="1"/>
  <c r="P419" i="1" s="1"/>
  <c r="Q420" i="1"/>
  <c r="P420" i="1" s="1" a="1"/>
  <c r="P420" i="1" s="1"/>
  <c r="Q421" i="1"/>
  <c r="P421" i="1" s="1" a="1"/>
  <c r="P421" i="1" s="1"/>
  <c r="Q422" i="1"/>
  <c r="P422" i="1" s="1" a="1"/>
  <c r="P422" i="1" s="1"/>
  <c r="Q423" i="1"/>
  <c r="P423" i="1" s="1" a="1"/>
  <c r="P423" i="1" s="1"/>
  <c r="Q424" i="1"/>
  <c r="P424" i="1" s="1" a="1"/>
  <c r="P424" i="1" s="1"/>
  <c r="Q425" i="1"/>
  <c r="P425" i="1" s="1" a="1"/>
  <c r="P425" i="1" s="1"/>
  <c r="Q426" i="1"/>
  <c r="P426" i="1" s="1" a="1"/>
  <c r="P426" i="1" s="1"/>
  <c r="Q427" i="1"/>
  <c r="P427" i="1" s="1" a="1"/>
  <c r="P427" i="1" s="1"/>
  <c r="Q428" i="1"/>
  <c r="P428" i="1" s="1" a="1"/>
  <c r="P428" i="1" s="1"/>
  <c r="Q429" i="1"/>
  <c r="P429" i="1" s="1" a="1"/>
  <c r="P429" i="1" s="1"/>
  <c r="Q430" i="1"/>
  <c r="P430" i="1" s="1" a="1"/>
  <c r="P430" i="1" s="1"/>
  <c r="Q431" i="1"/>
  <c r="P431" i="1" s="1" a="1"/>
  <c r="P431" i="1" s="1"/>
  <c r="Q432" i="1"/>
  <c r="P432" i="1" s="1" a="1"/>
  <c r="P432" i="1" s="1"/>
  <c r="Q433" i="1"/>
  <c r="P433" i="1" s="1" a="1"/>
  <c r="P433" i="1" s="1"/>
  <c r="Q434" i="1"/>
  <c r="Q435" i="1"/>
  <c r="P435" i="1" s="1" a="1"/>
  <c r="P435" i="1" s="1"/>
  <c r="Q436" i="1"/>
  <c r="P436" i="1" s="1" a="1"/>
  <c r="P436" i="1" s="1"/>
  <c r="Q437" i="1"/>
  <c r="P437" i="1" s="1" a="1"/>
  <c r="P437" i="1" s="1"/>
  <c r="Q438" i="1"/>
  <c r="P438" i="1" s="1" a="1"/>
  <c r="P438" i="1" s="1"/>
  <c r="Q439" i="1"/>
  <c r="P439" i="1" s="1" a="1"/>
  <c r="P439" i="1" s="1"/>
  <c r="Q441" i="1"/>
  <c r="P441" i="1" s="1" a="1"/>
  <c r="P441" i="1" s="1"/>
  <c r="Q442" i="1"/>
  <c r="P442" i="1" s="1" a="1"/>
  <c r="P442" i="1" s="1"/>
  <c r="Q443" i="1"/>
  <c r="P443" i="1" s="1" a="1"/>
  <c r="P443" i="1" s="1"/>
  <c r="B443" i="1"/>
  <c r="E443" i="1"/>
  <c r="F443" i="1" s="1"/>
  <c r="L443" i="1" s="1"/>
  <c r="M443" i="1"/>
  <c r="N443" i="1"/>
  <c r="B442" i="1"/>
  <c r="E442" i="1"/>
  <c r="F442" i="1" s="1"/>
  <c r="L442" i="1" s="1"/>
  <c r="M442" i="1"/>
  <c r="P448" i="1" s="1" a="1"/>
  <c r="P448" i="1" s="1"/>
  <c r="N442" i="1"/>
  <c r="B441" i="1"/>
  <c r="E441" i="1"/>
  <c r="F441" i="1" s="1"/>
  <c r="L441" i="1" s="1"/>
  <c r="M441" i="1"/>
  <c r="N441" i="1"/>
  <c r="B440" i="1"/>
  <c r="E440" i="1"/>
  <c r="F440" i="1" s="1"/>
  <c r="L440" i="1" s="1"/>
  <c r="M440" i="1"/>
  <c r="P446" i="1" s="1" a="1"/>
  <c r="P446" i="1" s="1"/>
  <c r="N440" i="1"/>
  <c r="B439" i="1"/>
  <c r="E439" i="1"/>
  <c r="F439" i="1" s="1"/>
  <c r="L439" i="1" s="1"/>
  <c r="M439" i="1"/>
  <c r="N439" i="1"/>
  <c r="B438" i="1"/>
  <c r="E438" i="1"/>
  <c r="F438" i="1" s="1"/>
  <c r="L438" i="1" s="1"/>
  <c r="M438" i="1"/>
  <c r="N438" i="1"/>
  <c r="B437" i="1"/>
  <c r="E437" i="1"/>
  <c r="F437" i="1" s="1"/>
  <c r="L437" i="1" s="1"/>
  <c r="M437" i="1"/>
  <c r="N437" i="1"/>
  <c r="B436" i="1"/>
  <c r="E436" i="1"/>
  <c r="F436" i="1" s="1"/>
  <c r="M436" i="1"/>
  <c r="N436" i="1"/>
  <c r="B435" i="1"/>
  <c r="E435" i="1"/>
  <c r="F435" i="1" s="1"/>
  <c r="M435" i="1"/>
  <c r="N435" i="1"/>
  <c r="B434" i="1"/>
  <c r="E434" i="1"/>
  <c r="F434" i="1" s="1"/>
  <c r="M434" i="1"/>
  <c r="N434" i="1"/>
  <c r="B433" i="1"/>
  <c r="E433" i="1"/>
  <c r="F433" i="1" s="1"/>
  <c r="M433" i="1"/>
  <c r="N433" i="1"/>
  <c r="B432" i="1"/>
  <c r="E432" i="1"/>
  <c r="F432" i="1" s="1"/>
  <c r="L432" i="1" s="1"/>
  <c r="M432" i="1"/>
  <c r="N432" i="1"/>
  <c r="B431" i="1"/>
  <c r="E431" i="1"/>
  <c r="F431" i="1" s="1"/>
  <c r="M431" i="1"/>
  <c r="N431" i="1"/>
  <c r="B430" i="1"/>
  <c r="E430" i="1"/>
  <c r="F430" i="1" s="1"/>
  <c r="M430" i="1"/>
  <c r="N430" i="1"/>
  <c r="B429" i="1"/>
  <c r="E429" i="1"/>
  <c r="F429" i="1" s="1"/>
  <c r="M429" i="1"/>
  <c r="N429" i="1"/>
  <c r="B428" i="1"/>
  <c r="E428" i="1"/>
  <c r="F428" i="1" s="1"/>
  <c r="L428" i="1" s="1"/>
  <c r="M428" i="1"/>
  <c r="N428" i="1"/>
  <c r="B427" i="1"/>
  <c r="E427" i="1"/>
  <c r="F427" i="1" s="1"/>
  <c r="L427" i="1" s="1"/>
  <c r="M427" i="1"/>
  <c r="N427" i="1"/>
  <c r="B426" i="1"/>
  <c r="E426" i="1"/>
  <c r="F426" i="1" s="1"/>
  <c r="M426" i="1"/>
  <c r="N426" i="1"/>
  <c r="B425" i="1"/>
  <c r="E425" i="1"/>
  <c r="F425" i="1" s="1"/>
  <c r="L425" i="1" s="1"/>
  <c r="M425" i="1"/>
  <c r="N425" i="1"/>
  <c r="B424" i="1"/>
  <c r="E424" i="1"/>
  <c r="F424" i="1" s="1"/>
  <c r="L424" i="1" s="1"/>
  <c r="M424" i="1"/>
  <c r="N424" i="1"/>
  <c r="B423" i="1"/>
  <c r="E423" i="1"/>
  <c r="F423" i="1" s="1"/>
  <c r="M423" i="1"/>
  <c r="N423" i="1"/>
  <c r="B422" i="1"/>
  <c r="E422" i="1"/>
  <c r="F422" i="1" s="1"/>
  <c r="M422" i="1"/>
  <c r="N422" i="1"/>
  <c r="B421" i="1"/>
  <c r="E421" i="1"/>
  <c r="F421" i="1" s="1"/>
  <c r="L421" i="1" s="1"/>
  <c r="M421" i="1"/>
  <c r="N421" i="1"/>
  <c r="B420" i="1"/>
  <c r="E420" i="1"/>
  <c r="F420" i="1" s="1"/>
  <c r="M420" i="1"/>
  <c r="N420" i="1"/>
  <c r="B419" i="1"/>
  <c r="E419" i="1"/>
  <c r="F419" i="1" s="1"/>
  <c r="M419" i="1"/>
  <c r="N419" i="1"/>
  <c r="B418" i="1"/>
  <c r="E418" i="1"/>
  <c r="F418" i="1" s="1"/>
  <c r="L418" i="1" s="1"/>
  <c r="M418" i="1"/>
  <c r="N418" i="1"/>
  <c r="B417" i="1"/>
  <c r="E417" i="1"/>
  <c r="F417" i="1" s="1"/>
  <c r="L417" i="1" s="1"/>
  <c r="M417" i="1"/>
  <c r="N417" i="1"/>
  <c r="B416" i="1"/>
  <c r="E416" i="1"/>
  <c r="F416" i="1" s="1"/>
  <c r="M416" i="1"/>
  <c r="N416" i="1"/>
  <c r="B415" i="1"/>
  <c r="E415" i="1"/>
  <c r="F415" i="1" s="1"/>
  <c r="M415" i="1"/>
  <c r="N415" i="1"/>
  <c r="B414" i="1"/>
  <c r="E414" i="1"/>
  <c r="F414" i="1" s="1"/>
  <c r="M414" i="1"/>
  <c r="N414" i="1"/>
  <c r="B413" i="1"/>
  <c r="E413" i="1"/>
  <c r="F413" i="1" s="1"/>
  <c r="M413" i="1"/>
  <c r="N413" i="1"/>
  <c r="B412" i="1"/>
  <c r="E412" i="1"/>
  <c r="F412" i="1" s="1"/>
  <c r="M412" i="1"/>
  <c r="N412" i="1"/>
  <c r="B411" i="1"/>
  <c r="E411" i="1"/>
  <c r="F411" i="1" s="1"/>
  <c r="L411" i="1" s="1"/>
  <c r="M411" i="1"/>
  <c r="N411" i="1"/>
  <c r="B410" i="1"/>
  <c r="E410" i="1"/>
  <c r="F410" i="1" s="1"/>
  <c r="L410" i="1" s="1"/>
  <c r="M410" i="1"/>
  <c r="N410" i="1"/>
  <c r="B409" i="1"/>
  <c r="E409" i="1"/>
  <c r="F409" i="1" s="1"/>
  <c r="M409" i="1"/>
  <c r="N409" i="1"/>
  <c r="B408" i="1"/>
  <c r="E408" i="1"/>
  <c r="F408" i="1" s="1"/>
  <c r="L408" i="1" s="1"/>
  <c r="M408" i="1"/>
  <c r="N408" i="1"/>
  <c r="B407" i="1"/>
  <c r="E407" i="1"/>
  <c r="F407" i="1" s="1"/>
  <c r="L407" i="1" s="1"/>
  <c r="M407" i="1"/>
  <c r="N407" i="1"/>
  <c r="B406" i="1"/>
  <c r="E406" i="1"/>
  <c r="F406" i="1" s="1"/>
  <c r="M406" i="1"/>
  <c r="N406" i="1"/>
  <c r="B405" i="1"/>
  <c r="E405" i="1"/>
  <c r="F405" i="1" s="1"/>
  <c r="M405" i="1"/>
  <c r="N405" i="1"/>
  <c r="B404" i="1"/>
  <c r="E404" i="1"/>
  <c r="F404" i="1" s="1"/>
  <c r="L404" i="1" s="1"/>
  <c r="M404" i="1"/>
  <c r="N404" i="1"/>
  <c r="B403" i="1"/>
  <c r="E403" i="1"/>
  <c r="F403" i="1" s="1"/>
  <c r="L403" i="1" s="1"/>
  <c r="M403" i="1"/>
  <c r="N403" i="1"/>
  <c r="B402" i="1"/>
  <c r="E402" i="1"/>
  <c r="F402" i="1" s="1"/>
  <c r="M402" i="1"/>
  <c r="N402" i="1"/>
  <c r="B401" i="1"/>
  <c r="E401" i="1"/>
  <c r="F401" i="1" s="1"/>
  <c r="M401" i="1"/>
  <c r="N401" i="1"/>
  <c r="B400" i="1"/>
  <c r="E400" i="1"/>
  <c r="F400" i="1" s="1"/>
  <c r="L400" i="1" s="1"/>
  <c r="M400" i="1"/>
  <c r="N400" i="1"/>
  <c r="B399" i="1"/>
  <c r="E399" i="1"/>
  <c r="F399" i="1" s="1"/>
  <c r="L399" i="1" s="1"/>
  <c r="M399" i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N397" i="1"/>
  <c r="B396" i="1"/>
  <c r="E396" i="1"/>
  <c r="F396" i="1" s="1"/>
  <c r="L396" i="1" s="1"/>
  <c r="M396" i="1"/>
  <c r="N396" i="1"/>
  <c r="B395" i="1"/>
  <c r="E395" i="1"/>
  <c r="F395" i="1" s="1"/>
  <c r="M395" i="1"/>
  <c r="N395" i="1"/>
  <c r="B394" i="1"/>
  <c r="E394" i="1"/>
  <c r="F394" i="1" s="1"/>
  <c r="M394" i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S5" i="1" a="1"/>
  <c r="S5" i="1" s="1"/>
  <c r="S10" i="1" s="1" a="1"/>
  <c r="S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S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L457" i="1" l="1"/>
  <c r="P457" i="1" a="1"/>
  <c r="P457" i="1" s="1"/>
  <c r="P7" i="1" a="1"/>
  <c r="P7" i="1" s="1"/>
  <c r="P445" i="1" a="1"/>
  <c r="P445" i="1" s="1"/>
  <c r="P447" i="1" a="1"/>
  <c r="P447" i="1" s="1"/>
  <c r="P456" i="1" a="1"/>
  <c r="P456" i="1" s="1"/>
  <c r="P455" i="1" a="1"/>
  <c r="P455" i="1" s="1"/>
  <c r="P449" i="1" a="1"/>
  <c r="P449" i="1" s="1"/>
  <c r="P454" i="1" a="1"/>
  <c r="P454" i="1" s="1"/>
  <c r="P453" i="1" a="1"/>
  <c r="P453" i="1" s="1"/>
  <c r="P444" i="1" a="1"/>
  <c r="P444" i="1" s="1"/>
  <c r="P452" i="1" a="1"/>
  <c r="P452" i="1" s="1"/>
  <c r="P451" i="1" a="1"/>
  <c r="P451" i="1" s="1"/>
  <c r="P450" i="1" a="1"/>
  <c r="P450" i="1" s="1"/>
  <c r="L447" i="1"/>
  <c r="L445" i="1"/>
  <c r="L444" i="1"/>
  <c r="L436" i="1"/>
  <c r="O434" i="1"/>
  <c r="P434" i="1" s="1" a="1"/>
  <c r="P434" i="1" s="1"/>
  <c r="L435" i="1"/>
  <c r="L434" i="1"/>
  <c r="L433" i="1"/>
  <c r="L431" i="1"/>
  <c r="L430" i="1"/>
  <c r="L429" i="1"/>
  <c r="L426" i="1"/>
  <c r="L423" i="1"/>
  <c r="L422" i="1"/>
  <c r="L420" i="1"/>
  <c r="L419" i="1"/>
  <c r="L416" i="1"/>
  <c r="L415" i="1"/>
  <c r="L414" i="1"/>
  <c r="L413" i="1"/>
  <c r="L412" i="1"/>
  <c r="L409" i="1"/>
  <c r="L406" i="1"/>
  <c r="L405" i="1"/>
  <c r="L402" i="1"/>
  <c r="L401" i="1"/>
  <c r="L395" i="1"/>
  <c r="L394" i="1"/>
  <c r="L393" i="1"/>
  <c r="L392" i="1"/>
  <c r="O388" i="1"/>
  <c r="P388" i="1" s="1" a="1"/>
  <c r="P388" i="1" s="1"/>
  <c r="L389" i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V9" i="1" a="1"/>
  <c r="V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V10" i="1" l="1" a="1"/>
  <c r="V10" i="1" s="1"/>
  <c r="O58" i="1"/>
  <c r="P58" i="1" s="1" a="1"/>
  <c r="P58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S7" i="1" a="1"/>
  <c r="S7" i="1" s="1"/>
  <c r="T7" i="1" a="1"/>
  <c r="T7" i="1" s="1"/>
  <c r="R13" i="1" l="1"/>
  <c r="R16" i="1"/>
  <c r="R19" i="1" l="1" a="1"/>
  <c r="R1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<sst xmlns="http://schemas.openxmlformats.org/spreadsheetml/2006/main" count="48" uniqueCount="43">
  <si>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</si>
  <si>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</si>
  <si>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</si>
  <si>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</si>
  <si>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</si>
  <si>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</si>
  <si>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</si>
  <si>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</si>
  <si>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</si>
  <si>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</si>
  <si>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</si>
  <si>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</si>
  <si>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</si>
  <si>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</si>
  <si>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</si>
  <si>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</si>
  <si>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</si>
  <si>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</si>
  <si>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</si>
  <si>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</si>
  <si>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</si>
  <si>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</si>
  <si>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</si>
  <si>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</si>
  <si>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</si>
  <si>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</si>
  <si>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</si>
  <si>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</si>
  <si>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</si>
  <si>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</si>
  <si>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</si>
  <si>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</si>
  <si>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</si>
  <si>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</si>
  <si>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</si>
  <si>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</si>
  <si>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</si>
  <si>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</si>
  <si>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</si>
  <si>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</si>
  <si>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</si>
  <si>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WT</t>
  </si>
  <si>
    <t>20.06., insg. 25.151 (+1) mit Coronadiagnose, akt. infiz.: 100 (-100), 24.600 (0) genesen. 425 (0) verstorben, 7-Tages-Inzidenz 9,8 (10,3) #CoronaD (Krankenhaus/Quarantäne-Zahlen werden Mo-Fr aktualisiert)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</si>
</sst>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61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NumberFormat="1" applyFont="1" applyFill="1"/>
    <xf numFmtId="1" fontId="0" fillId="0" borderId="0" xfId="0" applyNumberFormat="1" applyFont="1" applyFill="1" applyBorder="1"/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/>
    </xf>
    <xf numFmtId="1" fontId="0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9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Tabelle1!$A$7:$A$457</c:f>
              <c:numCache>
                <c:formatCode>d\-mmm</c:formatCode>
                <c:ptCount val="45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</c:numCache>
            </c:numRef>
          </c:cat>
          <c:val>
            <c:numRef>
              <c:f>Tabelle1!$B$7:$B$457</c:f>
              <c:numCache>
                <c:formatCode>0</c:formatCode>
                <c:ptCount val="451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  <c:pt idx="395">
                  <c:v>-357</c:v>
                </c:pt>
                <c:pt idx="396">
                  <c:v>-362</c:v>
                </c:pt>
                <c:pt idx="397">
                  <c:v>-365</c:v>
                </c:pt>
                <c:pt idx="398">
                  <c:v>-370</c:v>
                </c:pt>
                <c:pt idx="399">
                  <c:v>-370</c:v>
                </c:pt>
                <c:pt idx="400">
                  <c:v>-374</c:v>
                </c:pt>
                <c:pt idx="401">
                  <c:v>-374</c:v>
                </c:pt>
                <c:pt idx="402">
                  <c:v>-374</c:v>
                </c:pt>
                <c:pt idx="403">
                  <c:v>-379</c:v>
                </c:pt>
                <c:pt idx="404">
                  <c:v>-380</c:v>
                </c:pt>
                <c:pt idx="405">
                  <c:v>-383</c:v>
                </c:pt>
                <c:pt idx="406">
                  <c:v>-388</c:v>
                </c:pt>
                <c:pt idx="407">
                  <c:v>-390</c:v>
                </c:pt>
                <c:pt idx="408">
                  <c:v>-391</c:v>
                </c:pt>
                <c:pt idx="409">
                  <c:v>-391</c:v>
                </c:pt>
                <c:pt idx="410">
                  <c:v>-394</c:v>
                </c:pt>
                <c:pt idx="411">
                  <c:v>-394</c:v>
                </c:pt>
                <c:pt idx="412">
                  <c:v>-398</c:v>
                </c:pt>
                <c:pt idx="413">
                  <c:v>-399</c:v>
                </c:pt>
                <c:pt idx="414">
                  <c:v>-399</c:v>
                </c:pt>
                <c:pt idx="415">
                  <c:v>-400</c:v>
                </c:pt>
                <c:pt idx="416">
                  <c:v>-400</c:v>
                </c:pt>
                <c:pt idx="417">
                  <c:v>-404</c:v>
                </c:pt>
                <c:pt idx="418">
                  <c:v>-405</c:v>
                </c:pt>
                <c:pt idx="419">
                  <c:v>-408</c:v>
                </c:pt>
                <c:pt idx="420">
                  <c:v>-408</c:v>
                </c:pt>
                <c:pt idx="421">
                  <c:v>-409</c:v>
                </c:pt>
                <c:pt idx="422">
                  <c:v>-409</c:v>
                </c:pt>
                <c:pt idx="423">
                  <c:v>-409</c:v>
                </c:pt>
                <c:pt idx="424">
                  <c:v>-409</c:v>
                </c:pt>
                <c:pt idx="425">
                  <c:v>-413</c:v>
                </c:pt>
                <c:pt idx="426">
                  <c:v>-413</c:v>
                </c:pt>
                <c:pt idx="427">
                  <c:v>-416</c:v>
                </c:pt>
                <c:pt idx="428">
                  <c:v>-416</c:v>
                </c:pt>
                <c:pt idx="429">
                  <c:v>-416</c:v>
                </c:pt>
                <c:pt idx="430">
                  <c:v>-416</c:v>
                </c:pt>
                <c:pt idx="431">
                  <c:v>-416</c:v>
                </c:pt>
                <c:pt idx="432">
                  <c:v>-418</c:v>
                </c:pt>
                <c:pt idx="433">
                  <c:v>-419</c:v>
                </c:pt>
                <c:pt idx="434">
                  <c:v>-420</c:v>
                </c:pt>
                <c:pt idx="435">
                  <c:v>-422</c:v>
                </c:pt>
                <c:pt idx="436">
                  <c:v>-422</c:v>
                </c:pt>
                <c:pt idx="437">
                  <c:v>-422</c:v>
                </c:pt>
                <c:pt idx="438">
                  <c:v>-422</c:v>
                </c:pt>
                <c:pt idx="439">
                  <c:v>-422</c:v>
                </c:pt>
                <c:pt idx="440">
                  <c:v>-422</c:v>
                </c:pt>
                <c:pt idx="441">
                  <c:v>-422</c:v>
                </c:pt>
                <c:pt idx="442">
                  <c:v>-423</c:v>
                </c:pt>
                <c:pt idx="443">
                  <c:v>-423</c:v>
                </c:pt>
                <c:pt idx="444">
                  <c:v>-423</c:v>
                </c:pt>
                <c:pt idx="445">
                  <c:v>-425</c:v>
                </c:pt>
                <c:pt idx="446">
                  <c:v>-425</c:v>
                </c:pt>
                <c:pt idx="447">
                  <c:v>-425</c:v>
                </c:pt>
                <c:pt idx="448">
                  <c:v>-425</c:v>
                </c:pt>
                <c:pt idx="449">
                  <c:v>-425</c:v>
                </c:pt>
                <c:pt idx="450">
                  <c:v>-425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Tabelle1!$A$7:$A$457</c:f>
              <c:numCache>
                <c:formatCode>d\-mmm</c:formatCode>
                <c:ptCount val="45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</c:numCache>
            </c:numRef>
          </c:cat>
          <c:val>
            <c:numRef>
              <c:f>Tabelle1!$C$7:$C$457</c:f>
              <c:numCache>
                <c:formatCode>General</c:formatCode>
                <c:ptCount val="45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  <c:pt idx="395">
                  <c:v>357</c:v>
                </c:pt>
                <c:pt idx="396">
                  <c:v>362</c:v>
                </c:pt>
                <c:pt idx="397">
                  <c:v>365</c:v>
                </c:pt>
                <c:pt idx="398">
                  <c:v>370</c:v>
                </c:pt>
                <c:pt idx="399">
                  <c:v>370</c:v>
                </c:pt>
                <c:pt idx="400">
                  <c:v>374</c:v>
                </c:pt>
                <c:pt idx="401">
                  <c:v>374</c:v>
                </c:pt>
                <c:pt idx="402">
                  <c:v>374</c:v>
                </c:pt>
                <c:pt idx="403">
                  <c:v>379</c:v>
                </c:pt>
                <c:pt idx="404">
                  <c:v>380</c:v>
                </c:pt>
                <c:pt idx="405">
                  <c:v>383</c:v>
                </c:pt>
                <c:pt idx="406">
                  <c:v>388</c:v>
                </c:pt>
                <c:pt idx="407">
                  <c:v>390</c:v>
                </c:pt>
                <c:pt idx="408">
                  <c:v>391</c:v>
                </c:pt>
                <c:pt idx="409">
                  <c:v>391</c:v>
                </c:pt>
                <c:pt idx="410">
                  <c:v>394</c:v>
                </c:pt>
                <c:pt idx="411">
                  <c:v>394</c:v>
                </c:pt>
                <c:pt idx="412">
                  <c:v>398</c:v>
                </c:pt>
                <c:pt idx="413">
                  <c:v>399</c:v>
                </c:pt>
                <c:pt idx="414">
                  <c:v>399</c:v>
                </c:pt>
                <c:pt idx="415">
                  <c:v>400</c:v>
                </c:pt>
                <c:pt idx="416">
                  <c:v>400</c:v>
                </c:pt>
                <c:pt idx="417">
                  <c:v>404</c:v>
                </c:pt>
                <c:pt idx="418">
                  <c:v>405</c:v>
                </c:pt>
                <c:pt idx="419">
                  <c:v>408</c:v>
                </c:pt>
                <c:pt idx="420">
                  <c:v>408</c:v>
                </c:pt>
                <c:pt idx="421">
                  <c:v>409</c:v>
                </c:pt>
                <c:pt idx="422">
                  <c:v>409</c:v>
                </c:pt>
                <c:pt idx="423">
                  <c:v>409</c:v>
                </c:pt>
                <c:pt idx="424">
                  <c:v>409</c:v>
                </c:pt>
                <c:pt idx="425">
                  <c:v>413</c:v>
                </c:pt>
                <c:pt idx="426">
                  <c:v>413</c:v>
                </c:pt>
                <c:pt idx="427">
                  <c:v>416</c:v>
                </c:pt>
                <c:pt idx="428">
                  <c:v>416</c:v>
                </c:pt>
                <c:pt idx="429">
                  <c:v>416</c:v>
                </c:pt>
                <c:pt idx="430">
                  <c:v>416</c:v>
                </c:pt>
                <c:pt idx="431">
                  <c:v>416</c:v>
                </c:pt>
                <c:pt idx="432">
                  <c:v>418</c:v>
                </c:pt>
                <c:pt idx="433">
                  <c:v>419</c:v>
                </c:pt>
                <c:pt idx="434">
                  <c:v>420</c:v>
                </c:pt>
                <c:pt idx="435">
                  <c:v>422</c:v>
                </c:pt>
                <c:pt idx="436">
                  <c:v>422</c:v>
                </c:pt>
                <c:pt idx="437">
                  <c:v>422</c:v>
                </c:pt>
                <c:pt idx="438">
                  <c:v>422</c:v>
                </c:pt>
                <c:pt idx="439">
                  <c:v>422</c:v>
                </c:pt>
                <c:pt idx="440">
                  <c:v>422</c:v>
                </c:pt>
                <c:pt idx="441">
                  <c:v>422</c:v>
                </c:pt>
                <c:pt idx="442">
                  <c:v>423</c:v>
                </c:pt>
                <c:pt idx="443">
                  <c:v>423</c:v>
                </c:pt>
                <c:pt idx="444">
                  <c:v>423</c:v>
                </c:pt>
                <c:pt idx="445">
                  <c:v>425</c:v>
                </c:pt>
                <c:pt idx="446">
                  <c:v>425</c:v>
                </c:pt>
                <c:pt idx="447">
                  <c:v>425</c:v>
                </c:pt>
                <c:pt idx="448">
                  <c:v>425</c:v>
                </c:pt>
                <c:pt idx="449">
                  <c:v>425</c:v>
                </c:pt>
                <c:pt idx="450">
                  <c:v>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Tabelle1!$A$7:$A$457</c:f>
              <c:numCache>
                <c:formatCode>d\-mmm</c:formatCode>
                <c:ptCount val="45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</c:numCache>
            </c:numRef>
          </c:cat>
          <c:val>
            <c:numRef>
              <c:f>Tabelle1!$D$7:$D$457</c:f>
              <c:numCache>
                <c:formatCode>0</c:formatCode>
                <c:ptCount val="451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  <c:pt idx="395">
                  <c:v>59</c:v>
                </c:pt>
                <c:pt idx="396">
                  <c:v>57</c:v>
                </c:pt>
                <c:pt idx="397">
                  <c:v>56</c:v>
                </c:pt>
                <c:pt idx="398">
                  <c:v>56</c:v>
                </c:pt>
                <c:pt idx="399">
                  <c:v>54</c:v>
                </c:pt>
                <c:pt idx="400">
                  <c:v>50</c:v>
                </c:pt>
                <c:pt idx="401">
                  <c:v>55</c:v>
                </c:pt>
                <c:pt idx="402">
                  <c:v>61</c:v>
                </c:pt>
                <c:pt idx="403">
                  <c:v>60</c:v>
                </c:pt>
                <c:pt idx="404">
                  <c:v>58</c:v>
                </c:pt>
                <c:pt idx="405">
                  <c:v>59</c:v>
                </c:pt>
                <c:pt idx="406">
                  <c:v>59</c:v>
                </c:pt>
                <c:pt idx="407">
                  <c:v>63</c:v>
                </c:pt>
                <c:pt idx="408">
                  <c:v>60</c:v>
                </c:pt>
                <c:pt idx="409">
                  <c:v>62</c:v>
                </c:pt>
                <c:pt idx="410">
                  <c:v>56</c:v>
                </c:pt>
                <c:pt idx="411">
                  <c:v>53</c:v>
                </c:pt>
                <c:pt idx="412">
                  <c:v>51</c:v>
                </c:pt>
                <c:pt idx="413">
                  <c:v>45</c:v>
                </c:pt>
                <c:pt idx="414">
                  <c:v>41</c:v>
                </c:pt>
                <c:pt idx="415">
                  <c:v>45</c:v>
                </c:pt>
                <c:pt idx="416">
                  <c:v>43</c:v>
                </c:pt>
                <c:pt idx="417">
                  <c:v>42</c:v>
                </c:pt>
                <c:pt idx="418">
                  <c:v>52</c:v>
                </c:pt>
                <c:pt idx="419">
                  <c:v>40</c:v>
                </c:pt>
                <c:pt idx="420">
                  <c:v>42</c:v>
                </c:pt>
                <c:pt idx="421">
                  <c:v>41</c:v>
                </c:pt>
                <c:pt idx="422">
                  <c:v>39</c:v>
                </c:pt>
                <c:pt idx="423">
                  <c:v>39</c:v>
                </c:pt>
                <c:pt idx="424">
                  <c:v>37</c:v>
                </c:pt>
                <c:pt idx="425">
                  <c:v>38</c:v>
                </c:pt>
                <c:pt idx="426">
                  <c:v>37</c:v>
                </c:pt>
                <c:pt idx="427">
                  <c:v>34</c:v>
                </c:pt>
                <c:pt idx="428">
                  <c:v>32</c:v>
                </c:pt>
                <c:pt idx="429">
                  <c:v>33</c:v>
                </c:pt>
                <c:pt idx="430">
                  <c:v>32</c:v>
                </c:pt>
                <c:pt idx="431">
                  <c:v>32</c:v>
                </c:pt>
                <c:pt idx="432">
                  <c:v>29</c:v>
                </c:pt>
                <c:pt idx="433">
                  <c:v>27</c:v>
                </c:pt>
                <c:pt idx="434">
                  <c:v>25</c:v>
                </c:pt>
                <c:pt idx="435">
                  <c:v>26</c:v>
                </c:pt>
                <c:pt idx="436">
                  <c:v>21</c:v>
                </c:pt>
                <c:pt idx="437">
                  <c:v>20</c:v>
                </c:pt>
                <c:pt idx="438">
                  <c:v>18</c:v>
                </c:pt>
                <c:pt idx="439">
                  <c:v>16</c:v>
                </c:pt>
                <c:pt idx="440">
                  <c:v>16</c:v>
                </c:pt>
                <c:pt idx="441">
                  <c:v>15</c:v>
                </c:pt>
                <c:pt idx="442">
                  <c:v>10</c:v>
                </c:pt>
                <c:pt idx="443">
                  <c:v>9</c:v>
                </c:pt>
                <c:pt idx="444">
                  <c:v>9</c:v>
                </c:pt>
                <c:pt idx="445">
                  <c:v>7</c:v>
                </c:pt>
                <c:pt idx="446">
                  <c:v>7</c:v>
                </c:pt>
                <c:pt idx="447">
                  <c:v>7</c:v>
                </c:pt>
                <c:pt idx="448">
                  <c:v>6</c:v>
                </c:pt>
                <c:pt idx="449">
                  <c:v>6</c:v>
                </c:pt>
                <c:pt idx="45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Tabelle1!$A$7:$A$457</c:f>
              <c:numCache>
                <c:formatCode>d\-mmm</c:formatCode>
                <c:ptCount val="45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</c:numCache>
            </c:numRef>
          </c:cat>
          <c:val>
            <c:numRef>
              <c:f>Tabelle1!$E$7:$E$457</c:f>
              <c:numCache>
                <c:formatCode>General</c:formatCode>
                <c:ptCount val="451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  <c:pt idx="395">
                  <c:v>102</c:v>
                </c:pt>
                <c:pt idx="396">
                  <c:v>110</c:v>
                </c:pt>
                <c:pt idx="397">
                  <c:v>117</c:v>
                </c:pt>
                <c:pt idx="398">
                  <c:v>106</c:v>
                </c:pt>
                <c:pt idx="399">
                  <c:v>109</c:v>
                </c:pt>
                <c:pt idx="400">
                  <c:v>110</c:v>
                </c:pt>
                <c:pt idx="401">
                  <c:v>109</c:v>
                </c:pt>
                <c:pt idx="402">
                  <c:v>103</c:v>
                </c:pt>
                <c:pt idx="403">
                  <c:v>108</c:v>
                </c:pt>
                <c:pt idx="404">
                  <c:v>101</c:v>
                </c:pt>
                <c:pt idx="405">
                  <c:v>88</c:v>
                </c:pt>
                <c:pt idx="406">
                  <c:v>94</c:v>
                </c:pt>
                <c:pt idx="407">
                  <c:v>87</c:v>
                </c:pt>
                <c:pt idx="408">
                  <c:v>74</c:v>
                </c:pt>
                <c:pt idx="409">
                  <c:v>84</c:v>
                </c:pt>
                <c:pt idx="410">
                  <c:v>89</c:v>
                </c:pt>
                <c:pt idx="411">
                  <c:v>91</c:v>
                </c:pt>
                <c:pt idx="412">
                  <c:v>91</c:v>
                </c:pt>
                <c:pt idx="413">
                  <c:v>82</c:v>
                </c:pt>
                <c:pt idx="414">
                  <c:v>89</c:v>
                </c:pt>
                <c:pt idx="415">
                  <c:v>74</c:v>
                </c:pt>
                <c:pt idx="416">
                  <c:v>75</c:v>
                </c:pt>
                <c:pt idx="417">
                  <c:v>76</c:v>
                </c:pt>
                <c:pt idx="418">
                  <c:v>67</c:v>
                </c:pt>
                <c:pt idx="419">
                  <c:v>61</c:v>
                </c:pt>
                <c:pt idx="420">
                  <c:v>55</c:v>
                </c:pt>
                <c:pt idx="421">
                  <c:v>56</c:v>
                </c:pt>
                <c:pt idx="422">
                  <c:v>51</c:v>
                </c:pt>
                <c:pt idx="423">
                  <c:v>55</c:v>
                </c:pt>
                <c:pt idx="424">
                  <c:v>57</c:v>
                </c:pt>
                <c:pt idx="425">
                  <c:v>54</c:v>
                </c:pt>
                <c:pt idx="426">
                  <c:v>53</c:v>
                </c:pt>
                <c:pt idx="427">
                  <c:v>48</c:v>
                </c:pt>
                <c:pt idx="428">
                  <c:v>46</c:v>
                </c:pt>
                <c:pt idx="429">
                  <c:v>47</c:v>
                </c:pt>
                <c:pt idx="430">
                  <c:v>43</c:v>
                </c:pt>
                <c:pt idx="431">
                  <c:v>43</c:v>
                </c:pt>
                <c:pt idx="432">
                  <c:v>52</c:v>
                </c:pt>
                <c:pt idx="433">
                  <c:v>53</c:v>
                </c:pt>
                <c:pt idx="434">
                  <c:v>51</c:v>
                </c:pt>
                <c:pt idx="435">
                  <c:v>50</c:v>
                </c:pt>
                <c:pt idx="436">
                  <c:v>35</c:v>
                </c:pt>
                <c:pt idx="437">
                  <c:v>38</c:v>
                </c:pt>
                <c:pt idx="438">
                  <c:v>37</c:v>
                </c:pt>
                <c:pt idx="439">
                  <c:v>31</c:v>
                </c:pt>
                <c:pt idx="440">
                  <c:v>32</c:v>
                </c:pt>
                <c:pt idx="441">
                  <c:v>26</c:v>
                </c:pt>
                <c:pt idx="442">
                  <c:v>28</c:v>
                </c:pt>
                <c:pt idx="443">
                  <c:v>24</c:v>
                </c:pt>
                <c:pt idx="444">
                  <c:v>19</c:v>
                </c:pt>
                <c:pt idx="445">
                  <c:v>20</c:v>
                </c:pt>
                <c:pt idx="446">
                  <c:v>21</c:v>
                </c:pt>
                <c:pt idx="447">
                  <c:v>20</c:v>
                </c:pt>
                <c:pt idx="448">
                  <c:v>8</c:v>
                </c:pt>
                <c:pt idx="449">
                  <c:v>8</c:v>
                </c:pt>
                <c:pt idx="45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Tabelle1!$M$7:$M$457</c:f>
              <c:numCache>
                <c:formatCode>General</c:formatCode>
                <c:ptCount val="451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  <c:pt idx="395">
                  <c:v>91</c:v>
                </c:pt>
                <c:pt idx="396">
                  <c:v>63</c:v>
                </c:pt>
                <c:pt idx="397">
                  <c:v>139</c:v>
                </c:pt>
                <c:pt idx="398">
                  <c:v>177</c:v>
                </c:pt>
                <c:pt idx="399">
                  <c:v>187</c:v>
                </c:pt>
                <c:pt idx="400">
                  <c:v>159</c:v>
                </c:pt>
                <c:pt idx="401">
                  <c:v>109</c:v>
                </c:pt>
                <c:pt idx="402">
                  <c:v>34</c:v>
                </c:pt>
                <c:pt idx="403">
                  <c:v>80</c:v>
                </c:pt>
                <c:pt idx="404">
                  <c:v>63</c:v>
                </c:pt>
                <c:pt idx="405">
                  <c:v>185</c:v>
                </c:pt>
                <c:pt idx="406">
                  <c:v>121</c:v>
                </c:pt>
                <c:pt idx="407">
                  <c:v>117</c:v>
                </c:pt>
                <c:pt idx="408">
                  <c:v>77</c:v>
                </c:pt>
                <c:pt idx="409">
                  <c:v>72</c:v>
                </c:pt>
                <c:pt idx="410">
                  <c:v>10</c:v>
                </c:pt>
                <c:pt idx="411">
                  <c:v>83</c:v>
                </c:pt>
                <c:pt idx="412">
                  <c:v>113</c:v>
                </c:pt>
                <c:pt idx="413">
                  <c:v>82</c:v>
                </c:pt>
                <c:pt idx="414">
                  <c:v>50</c:v>
                </c:pt>
                <c:pt idx="415">
                  <c:v>67</c:v>
                </c:pt>
                <c:pt idx="416">
                  <c:v>46</c:v>
                </c:pt>
                <c:pt idx="417">
                  <c:v>29</c:v>
                </c:pt>
                <c:pt idx="418">
                  <c:v>84</c:v>
                </c:pt>
                <c:pt idx="419">
                  <c:v>34</c:v>
                </c:pt>
                <c:pt idx="420">
                  <c:v>80</c:v>
                </c:pt>
                <c:pt idx="421">
                  <c:v>45</c:v>
                </c:pt>
                <c:pt idx="422">
                  <c:v>77</c:v>
                </c:pt>
                <c:pt idx="423">
                  <c:v>43</c:v>
                </c:pt>
                <c:pt idx="424">
                  <c:v>29</c:v>
                </c:pt>
                <c:pt idx="425">
                  <c:v>26</c:v>
                </c:pt>
                <c:pt idx="426">
                  <c:v>51</c:v>
                </c:pt>
                <c:pt idx="427">
                  <c:v>45</c:v>
                </c:pt>
                <c:pt idx="428">
                  <c:v>36</c:v>
                </c:pt>
                <c:pt idx="429">
                  <c:v>43</c:v>
                </c:pt>
                <c:pt idx="430">
                  <c:v>25</c:v>
                </c:pt>
                <c:pt idx="431">
                  <c:v>8</c:v>
                </c:pt>
                <c:pt idx="432">
                  <c:v>47</c:v>
                </c:pt>
                <c:pt idx="433">
                  <c:v>24</c:v>
                </c:pt>
                <c:pt idx="434">
                  <c:v>28</c:v>
                </c:pt>
                <c:pt idx="435">
                  <c:v>31</c:v>
                </c:pt>
                <c:pt idx="436">
                  <c:v>9</c:v>
                </c:pt>
                <c:pt idx="437">
                  <c:v>0</c:v>
                </c:pt>
                <c:pt idx="438">
                  <c:v>37</c:v>
                </c:pt>
                <c:pt idx="439">
                  <c:v>21</c:v>
                </c:pt>
                <c:pt idx="440">
                  <c:v>17</c:v>
                </c:pt>
                <c:pt idx="441">
                  <c:v>11</c:v>
                </c:pt>
                <c:pt idx="442">
                  <c:v>20</c:v>
                </c:pt>
                <c:pt idx="443">
                  <c:v>8</c:v>
                </c:pt>
                <c:pt idx="444">
                  <c:v>8</c:v>
                </c:pt>
                <c:pt idx="445">
                  <c:v>4</c:v>
                </c:pt>
                <c:pt idx="446">
                  <c:v>8</c:v>
                </c:pt>
                <c:pt idx="447">
                  <c:v>18</c:v>
                </c:pt>
                <c:pt idx="448">
                  <c:v>9</c:v>
                </c:pt>
                <c:pt idx="449">
                  <c:v>10</c:v>
                </c:pt>
                <c:pt idx="450">
                  <c:v>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Tabelle1!$O$7:$O$457</c:f>
              <c:numCache>
                <c:formatCode>0.0</c:formatCode>
                <c:ptCount val="451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108.7</c:v>
                </c:pt>
                <c:pt idx="292" formatCode="General">
                  <c:v>118</c:v>
                </c:pt>
                <c:pt idx="293" formatCode="General">
                  <c:v>112.2</c:v>
                </c:pt>
                <c:pt idx="294" formatCode="General">
                  <c:v>109.9</c:v>
                </c:pt>
                <c:pt idx="295" formatCode="General">
                  <c:v>91.8</c:v>
                </c:pt>
                <c:pt idx="296" formatCode="General">
                  <c:v>98</c:v>
                </c:pt>
                <c:pt idx="297" formatCode="General">
                  <c:v>86.2</c:v>
                </c:pt>
                <c:pt idx="298" formatCode="General">
                  <c:v>85.6</c:v>
                </c:pt>
                <c:pt idx="299" formatCode="General">
                  <c:v>77.3</c:v>
                </c:pt>
                <c:pt idx="300" formatCode="General">
                  <c:v>80</c:v>
                </c:pt>
                <c:pt idx="301" formatCode="General">
                  <c:v>85.3</c:v>
                </c:pt>
                <c:pt idx="302" formatCode="General">
                  <c:v>86.5</c:v>
                </c:pt>
                <c:pt idx="303" formatCode="General">
                  <c:v>86</c:v>
                </c:pt>
                <c:pt idx="304" formatCode="General">
                  <c:v>91.8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  <c:pt idx="395">
                  <c:v>161.1</c:v>
                </c:pt>
                <c:pt idx="396">
                  <c:v>161</c:v>
                </c:pt>
                <c:pt idx="397">
                  <c:v>146.69999999999999</c:v>
                </c:pt>
                <c:pt idx="398">
                  <c:v>150.69999999999999</c:v>
                </c:pt>
                <c:pt idx="399">
                  <c:v>149.5</c:v>
                </c:pt>
                <c:pt idx="400">
                  <c:v>151.5</c:v>
                </c:pt>
                <c:pt idx="401">
                  <c:v>151.30000000000001</c:v>
                </c:pt>
                <c:pt idx="402">
                  <c:v>137.80000000000001</c:v>
                </c:pt>
                <c:pt idx="403">
                  <c:v>139.9</c:v>
                </c:pt>
                <c:pt idx="404">
                  <c:v>124</c:v>
                </c:pt>
                <c:pt idx="405">
                  <c:v>127.4</c:v>
                </c:pt>
                <c:pt idx="406">
                  <c:v>120</c:v>
                </c:pt>
                <c:pt idx="407">
                  <c:v>112.6</c:v>
                </c:pt>
                <c:pt idx="408">
                  <c:v>107.6</c:v>
                </c:pt>
                <c:pt idx="409">
                  <c:v>113</c:v>
                </c:pt>
                <c:pt idx="410">
                  <c:v>102.6</c:v>
                </c:pt>
                <c:pt idx="411">
                  <c:v>105.3</c:v>
                </c:pt>
                <c:pt idx="412">
                  <c:v>92.5</c:v>
                </c:pt>
                <c:pt idx="413">
                  <c:v>86.4</c:v>
                </c:pt>
                <c:pt idx="414">
                  <c:v>75.900000000000006</c:v>
                </c:pt>
                <c:pt idx="415">
                  <c:v>75.099999999999994</c:v>
                </c:pt>
                <c:pt idx="416">
                  <c:v>73.3</c:v>
                </c:pt>
                <c:pt idx="417">
                  <c:v>75.099999999999994</c:v>
                </c:pt>
                <c:pt idx="418">
                  <c:v>72.5</c:v>
                </c:pt>
                <c:pt idx="419">
                  <c:v>63.4</c:v>
                </c:pt>
                <c:pt idx="420">
                  <c:v>63.5</c:v>
                </c:pt>
                <c:pt idx="421">
                  <c:v>58.4</c:v>
                </c:pt>
                <c:pt idx="422">
                  <c:v>63.5</c:v>
                </c:pt>
                <c:pt idx="423">
                  <c:v>63.5</c:v>
                </c:pt>
                <c:pt idx="424">
                  <c:v>62.6</c:v>
                </c:pt>
                <c:pt idx="425">
                  <c:v>54.4</c:v>
                </c:pt>
                <c:pt idx="426">
                  <c:v>55.6</c:v>
                </c:pt>
                <c:pt idx="427">
                  <c:v>50.813906930148562</c:v>
                </c:pt>
                <c:pt idx="428">
                  <c:v>47</c:v>
                </c:pt>
                <c:pt idx="429">
                  <c:v>44.4</c:v>
                </c:pt>
                <c:pt idx="430">
                  <c:v>41</c:v>
                </c:pt>
                <c:pt idx="431">
                  <c:v>38.4</c:v>
                </c:pt>
                <c:pt idx="432">
                  <c:v>40.799999999999997</c:v>
                </c:pt>
                <c:pt idx="433">
                  <c:v>36.299999999999997</c:v>
                </c:pt>
                <c:pt idx="434">
                  <c:v>33.1</c:v>
                </c:pt>
                <c:pt idx="435">
                  <c:v>32.799999999999997</c:v>
                </c:pt>
                <c:pt idx="436">
                  <c:v>27.2</c:v>
                </c:pt>
                <c:pt idx="437">
                  <c:v>23.3</c:v>
                </c:pt>
                <c:pt idx="438">
                  <c:v>28.1</c:v>
                </c:pt>
                <c:pt idx="439">
                  <c:v>24.9</c:v>
                </c:pt>
                <c:pt idx="440">
                  <c:v>23.6</c:v>
                </c:pt>
                <c:pt idx="441">
                  <c:v>21.1</c:v>
                </c:pt>
                <c:pt idx="442">
                  <c:v>19.8</c:v>
                </c:pt>
                <c:pt idx="443">
                  <c:v>18.5</c:v>
                </c:pt>
                <c:pt idx="444">
                  <c:v>14.8</c:v>
                </c:pt>
                <c:pt idx="445">
                  <c:v>14.2</c:v>
                </c:pt>
                <c:pt idx="446">
                  <c:v>12.7</c:v>
                </c:pt>
                <c:pt idx="447">
                  <c:v>12.5</c:v>
                </c:pt>
                <c:pt idx="448">
                  <c:v>11.1</c:v>
                </c:pt>
                <c:pt idx="449">
                  <c:v>10.3</c:v>
                </c:pt>
                <c:pt idx="450">
                  <c:v>9.8000000000000007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37630</xdr:colOff>
      <xdr:row>20</xdr:row>
      <xdr:rowOff>23048</xdr:rowOff>
    </xdr:from>
    <xdr:to>
      <xdr:col>35</xdr:col>
      <xdr:colOff>275864</xdr:colOff>
      <xdr:row>63</xdr:row>
      <xdr:rowOff>4101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Robert Koch-Institut (RKI), 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20.06.2021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0.65248</cdr:x>
      <cdr:y>0.05552</cdr:y>
    </cdr:from>
    <cdr:to>
      <cdr:x>0.80002</cdr:x>
      <cdr:y>0.15321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008066" y="484088"/>
          <a:ext cx="2263048" cy="85172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9,8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425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0.6555</cdr:y>
    </cdr:from>
    <cdr:to>
      <cdr:x>0.1855</cdr:x>
      <cdr:y>0.76211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12" y="5715043"/>
          <a:ext cx="232455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0.78222</cdr:y>
    </cdr:from>
    <cdr:to>
      <cdr:x>0.18384</cdr:x>
      <cdr:y>0.88883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81" y="6819902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25.151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R$19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5ED35B85-11B4-4042-B59C-F6F939A4BA5F}" type="TxLink">
            <a:rPr lang="en-US" sz="11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20.06., insg. 25.151 (+1) mit Coronadiagnose, akt. infiz.: 100 (-100), 24.600 (0) genesen. 425 (0) verstorben, 7-Tages-Inzidenz 9,8 (10,3) #CoronaD (Krankenhaus/Quarantäne-Zahlen werden Mo-Fr aktualisiert)</a:t>
          </a:fld>
          <a:endParaRPr lang="de-DE" sz="11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0.65493</cdr:x>
      <cdr:y>0.14565</cdr:y>
    </cdr:from>
    <cdr:to>
      <cdr:x>0.80247</cdr:x>
      <cdr:y>0.18525</cdr:y>
    </cdr:to>
    <cdr:sp macro="" textlink="Tabelle1!$V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0045646" y="1269901"/>
          <a:ext cx="2263047" cy="34525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🟢🟢̎🟢🟢🟢🟢🟢🟢⚪️̎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0.10022</cdr:x>
      <cdr:y>0.26585</cdr:y>
    </cdr:from>
    <cdr:to>
      <cdr:x>0.39581</cdr:x>
      <cdr:y>0.30325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537170" y="2317853"/>
          <a:ext cx="4533900" cy="326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Q457" totalsRowShown="0" headerRowDxfId="18" dataDxfId="17">
  <autoFilter ref="A6:Q457" xr:uid="{B9A1D8B9-1D65-7642-A75B-FB9A4FEF9AD8}"/>
  <sortState xmlns:xlrd2="http://schemas.microsoft.com/office/spreadsheetml/2017/richdata2" ref="A7:K28">
    <sortCondition ref="A6:A28"/>
  </sortState>
  <tableColumns count="17">
    <tableColumn id="1" xr3:uid="{95D99946-829C-9144-ABC7-3CE5173E3EE0}" name="Datum" dataDxfId="16"/>
    <tableColumn id="15" xr3:uid="{5DEA0637-0CD7-5E40-93E8-D2FDBBF10BBF}" name="-" dataDxfId="15" dataCellStyle="Berechnung">
      <calculatedColumnFormula>-CD[[#This Row],[Verstorbene]]</calculatedColumnFormula>
    </tableColumn>
    <tableColumn id="7" xr3:uid="{EA3D9586-212A-714B-B0ED-6174B2513977}" name="Verstorbene" dataDxfId="14" dataCellStyle="Prozent"/>
    <tableColumn id="6" xr3:uid="{01F7AF16-AE3B-1243-AB3E-B5B0FBD88570}" name="KH (intensiv)" dataDxfId="13"/>
    <tableColumn id="10" xr3:uid="{EDCFCBC3-499F-7B4B-A1B8-AD74F5595DC2}" name="KH (nicht intensiv)" dataDxfId="12" dataCellStyle="Berechnung">
      <calculatedColumnFormula>CD[[#This Row],[KH]]-CD[[#This Row],[KH (intensiv)]]</calculatedColumnFormula>
    </tableColumn>
    <tableColumn id="11" xr3:uid="{3FAC6758-BCAA-6B49-86C1-C0FCC859A21E}" name="Infiziert (o. KH)" dataDxfId="11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10"/>
    <tableColumn id="3" xr3:uid="{C65277E7-2430-ED44-AB6C-BFCCE27CB693}" name="Total" dataDxfId="9"/>
    <tableColumn id="4" xr3:uid="{1CD6F802-8EA9-5848-9617-8BE50E00D214}" name="Infiziert" dataDxfId="8"/>
    <tableColumn id="5" xr3:uid="{E4A14757-C5C2-DD47-B5CB-F989349FBEF5}" name="KH" dataDxfId="7"/>
    <tableColumn id="9" xr3:uid="{C1B308FD-7C02-3746-89E7-BB3C9EAF8959}" name="Quarant" dataDxfId="6"/>
    <tableColumn id="12" xr3:uid="{EEE16BFE-C675-8441-8B35-8E15840ADA66}" name="Check" dataDxfId="5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4">
      <calculatedColumnFormula>CD[[#This Row],[Total]]-H6</calculatedColumnFormula>
    </tableColumn>
    <tableColumn id="14" xr3:uid="{E5DF8CEE-C5CB-244C-9B33-996ED6D6C5CD}" name="Neu Gen" dataDxfId="3">
      <calculatedColumnFormula>CD[[#This Row],[Genesen]]-G6</calculatedColumnFormula>
    </tableColumn>
    <tableColumn id="16" xr3:uid="{D3F147B6-DEB5-844F-84AC-F7A519A6EB35}" name="Inzidenz" dataDxfId="2">
      <calculatedColumnFormula>SUM(M1:M7)/$O$1</calculatedColumnFormula>
    </tableColumn>
    <tableColumn id="2" xr3:uid="{5C02CE11-598F-F04E-B352-DBE9468A946E}" name="Status" dataDxfId="1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calculatedColumnFormula>
    </tableColumn>
    <tableColumn id="17" xr3:uid="{EA2AAA23-CB87-2242-8B2E-B01467DF2360}" name="WT" dataDxfId="0">
      <calculatedColumnFormula>WEEKDAY(CD[[#This Row],[Datum]]+1,2)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X457"/>
  <sheetViews>
    <sheetView tabSelected="1" topLeftCell="N15" zoomScaleNormal="100" workbookViewId="0">
      <selection activeCell="R20" sqref="R20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53" customWidth="1"/>
    <col min="17" max="17" width="3.33203125" style="56" customWidth="1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4" ht="34" x14ac:dyDescent="0.2">
      <c r="D1" s="4" t="s">
        <v>33</v>
      </c>
      <c r="E1" s="25" t="s">
        <v>34</v>
      </c>
      <c r="G1" s="60" t="s">
        <v>31</v>
      </c>
      <c r="H1" s="60"/>
      <c r="I1" s="60"/>
      <c r="J1" s="60"/>
      <c r="K1" s="3" t="s">
        <v>20</v>
      </c>
      <c r="L1" s="5" t="str">
        <f ca="1">"Stand: "&amp;TEXT(TODAY(),"TT.MM.JJJJ")</f>
        <v>Stand: 20.06.2021</v>
      </c>
      <c r="M1" s="6"/>
      <c r="N1" s="7" t="s">
        <v>16</v>
      </c>
      <c r="O1" s="8">
        <v>6.2187700000000001</v>
      </c>
      <c r="R1" s="3" t="s">
        <v>0</v>
      </c>
    </row>
    <row r="2" spans="1:24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4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4" x14ac:dyDescent="0.2">
      <c r="G4" s="34"/>
      <c r="H4" s="34"/>
      <c r="I4" s="34"/>
      <c r="J4" s="34"/>
      <c r="L4" s="5"/>
      <c r="M4" s="6"/>
      <c r="N4" s="7"/>
    </row>
    <row r="5" spans="1:24" x14ac:dyDescent="0.2">
      <c r="R5" s="3" t="s">
        <v>21</v>
      </c>
      <c r="S5" s="3" cm="1">
        <f t="array" ref="S5">MAX(ROW(CD[#Data]))-MIN(ROW(CD[#Data]))+1</f>
        <v>451</v>
      </c>
    </row>
    <row r="6" spans="1:24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53" t="s">
        <v>39</v>
      </c>
      <c r="Q6" s="56" t="s">
        <v>41</v>
      </c>
      <c r="R6" s="3" t="s">
        <v>26</v>
      </c>
      <c r="S6" s="3" t="str">
        <f ca="1">TEXT(TODAY(),"TT.MM.")</f>
        <v>20.06.</v>
      </c>
      <c r="U6" s="3" t="s">
        <v>27</v>
      </c>
      <c r="V6" s="3" t="str" cm="1">
        <f t="array" ref="V6">TEXT(INDEX(CD[KH],$S$5),"#.##0")</f>
        <v>14</v>
      </c>
      <c r="W6" s="3" t="str" cm="1">
        <f t="array" ref="W6">TEXT(INDEX(CD[KH],$S$5)-INDEX(CD[KH],$S$5-1),"+#.##0;-#.##0;0")</f>
        <v>0</v>
      </c>
    </row>
    <row r="7" spans="1:24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54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" s="57">
        <f>WEEKDAY(CD[[#This Row],[Datum]]+1,2)</f>
        <v>3</v>
      </c>
      <c r="R7" s="8" t="s">
        <v>22</v>
      </c>
      <c r="S7" s="10" t="str" cm="1">
        <f t="array" ref="S7">TEXT(INDEX(CD[Inzidenz],$S$5),"#.##0,0")</f>
        <v>9,8</v>
      </c>
      <c r="T7" s="3" t="str" cm="1">
        <f t="array" ref="T7">TEXT(INDEX(CD[Inzidenz],$S$5-1),"#.##0,0")</f>
        <v>10,3</v>
      </c>
      <c r="U7" s="3" t="s">
        <v>28</v>
      </c>
      <c r="V7" s="3" t="str" cm="1">
        <f t="array" ref="V7">TEXT(INDEX(CD[KH (intensiv)],$S$5),"#.##0")</f>
        <v>6</v>
      </c>
      <c r="W7" s="3" t="str" cm="1">
        <f t="array" ref="W7">TEXT(INDEX(CD[KH (intensiv)],$S$5)-INDEX(CD[KH (intensiv)],$S$5-1),"+#.##0;-#.##0;0")</f>
        <v>0</v>
      </c>
    </row>
    <row r="8" spans="1:24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54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" s="57">
        <f>WEEKDAY(CD[[#This Row],[Datum]]+1,2)</f>
        <v>4</v>
      </c>
      <c r="R8" s="3" t="s">
        <v>23</v>
      </c>
      <c r="S8" s="14" t="str" cm="1">
        <f t="array" ref="S8">TEXT(INDEX(CD[Verstorbene],$S$5),"#.##0")</f>
        <v>425</v>
      </c>
      <c r="T8" s="3" t="str" cm="1">
        <f t="array" ref="T8">TEXT(INDEX(CD[Verstorbene],$S$5)-INDEX(CD[Verstorbene],$S$5-1),"+#.##0;-#.##0;0")</f>
        <v>0</v>
      </c>
      <c r="U8" s="3" t="s">
        <v>29</v>
      </c>
      <c r="V8" s="3" t="str" cm="1">
        <f t="array" ref="V8">TEXT(INDEX(CD[Quarant],$S$5),"#.##0")</f>
        <v>407</v>
      </c>
      <c r="W8" s="3" t="str" cm="1">
        <f t="array" ref="W8">TEXT(INDEX(CD[Quarant],$S$5)-INDEX(CD[Quarant],$S$5-1),"+#.##0;-#.##0;0")</f>
        <v>0</v>
      </c>
    </row>
    <row r="9" spans="1:24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54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9" s="57">
        <f>WEEKDAY(CD[[#This Row],[Datum]]+1,2)</f>
        <v>5</v>
      </c>
      <c r="R9" s="3" t="s">
        <v>24</v>
      </c>
      <c r="S9" s="14" t="str" cm="1">
        <f t="array" ref="S9">TEXT(INDEX(CD[Infiziert],$S$5),"#.##0")</f>
        <v>100</v>
      </c>
      <c r="T9" s="3" t="str" cm="1">
        <f t="array" ref="T9">TEXT(INDEX(CD[Infiziert],$S$5)-INDEX(CD[Infiziert],$S$5-1),"+#.##0;-#.##0;0")</f>
        <v>-100</v>
      </c>
      <c r="U9" s="3" t="s">
        <v>30</v>
      </c>
      <c r="V9" s="3" t="str" cm="1">
        <f t="array" ref="V9">TEXT(INDEX(CD[Genesen],$S$5),"#.##0")</f>
        <v>24.600</v>
      </c>
      <c r="W9" s="3" t="str" cm="1">
        <f t="array" ref="W9">TEXT(INDEX(CD[Genesen],$S$5)-INDEX(CD[Genesen],$S$5-1),"+#.##0;-#.##0;0")</f>
        <v>0</v>
      </c>
    </row>
    <row r="10" spans="1:24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54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" s="57">
        <f>WEEKDAY(CD[[#This Row],[Datum]]+1,2)</f>
        <v>6</v>
      </c>
      <c r="R10" s="3" t="s">
        <v>25</v>
      </c>
      <c r="S10" s="15" t="str" cm="1">
        <f t="array" ref="S10">TEXT(INDEX(CD[Total],$S$5),"#.##0")</f>
        <v>25.151</v>
      </c>
      <c r="T10" s="16" t="str" cm="1">
        <f t="array" ref="T10">TEXT(INDEX(CD[Total],$S$5)-INDEX(CD[Total],$S$5-1),"+#.##0;-#.##0;0")</f>
        <v>+1</v>
      </c>
      <c r="U10" s="3" t="s">
        <v>40</v>
      </c>
      <c r="V10" s="8" t="str" cm="1">
        <f t="array" ref="V10">INDEX(CD[Status],$S$5-8)&amp;INDEX(CD[Status],$S$5-7)&amp;INDEX(CD[Status],$S$5-6)&amp;INDEX(CD[Status],$S$5-5)&amp;INDEX(CD[Status],$S$5-4)&amp;INDEX(CD[Status],$S$5-3)&amp;INDEX(CD[Status],$S$5-2)&amp;INDEX(CD[Status],$S$5-1)&amp;INDEX(CD[Status],$S$5)</f>
        <v>🟢🟢̎🟢🟢🟢🟢🟢🟢⚪️̎</v>
      </c>
      <c r="X10" s="25"/>
    </row>
    <row r="11" spans="1:24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54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" s="57">
        <f>WEEKDAY(CD[[#This Row],[Datum]]+1,2)</f>
        <v>1</v>
      </c>
    </row>
    <row r="12" spans="1:24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54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2" s="57">
        <f>WEEKDAY(CD[[#This Row],[Datum]]+1,2)</f>
        <v>2</v>
      </c>
      <c r="R12" s="43" t="s">
        <v>35</v>
      </c>
    </row>
    <row r="13" spans="1:24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54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" s="57">
        <f>WEEKDAY(CD[[#This Row],[Datum]]+1,2)</f>
        <v>3</v>
      </c>
      <c r="R13" s="51" t="str">
        <f ca="1">$S$6&amp;", insg. "&amp;$S$10&amp;" ("&amp;$T$10&amp;") mit Coronadiagnose, akt. infiz.: "&amp;$S$9&amp;" ("&amp;$T$9&amp;"), "&amp;$V$6&amp;" ("&amp;$W$6&amp;") in Krankenhäusern i. Beh., davon "&amp;$V$7&amp;" ("&amp;$W$7&amp;") auf Intensiv, "&amp;$V$8&amp;" ("&amp;$W$8&amp;") in Quaran., "&amp;$V$9&amp;" ("&amp;$W$9&amp;") genesen. "&amp;$S$8&amp;" ("&amp;$T$8&amp;") verstorben, 7-Tages-Inzidenz "&amp;$S$7&amp;" ("&amp;$T$7&amp;") #CoronaD"</f>
        <v>20.06., insg. 25.151 (+1) mit Coronadiagnose, akt. infiz.: 100 (-100), 14 (0) in Krankenhäusern i. Beh., davon 6 (0) auf Intensiv, 407 (0) in Quaran., 24.600 (0) genesen. 425 (0) verstorben, 7-Tages-Inzidenz 9,8 (10,3) #CoronaD</v>
      </c>
    </row>
    <row r="14" spans="1:24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54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4" s="57">
        <f>WEEKDAY(CD[[#This Row],[Datum]]+1,2)</f>
        <v>4</v>
      </c>
      <c r="R14" s="42"/>
    </row>
    <row r="15" spans="1:24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54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5" s="57">
        <f>WEEKDAY(CD[[#This Row],[Datum]]+1,2)</f>
        <v>5</v>
      </c>
    </row>
    <row r="16" spans="1:24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54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6" s="57">
        <f>WEEKDAY(CD[[#This Row],[Datum]]+1,2)</f>
        <v>6</v>
      </c>
      <c r="R16" s="51" t="str">
        <f ca="1">$S$6&amp;", insg. "&amp;$S$10&amp;" ("&amp;$T$10&amp;") mit Coronadiagnose, akt. infiz.: "&amp;$S$9&amp;" ("&amp;$T$9&amp;"), "&amp;$V$9&amp;" ("&amp;$W$9&amp;") genesen. "&amp;$S$8&amp;" ("&amp;$T$8&amp;") verstorben, 7-Tages-Inzidenz "&amp;$S$7&amp;" ("&amp;$T$7&amp;") #CoronaD (Krankenhaus/Quarantäne-Zahlen werden Mo-Fr aktualisiert)"</f>
        <v>20.06., insg. 25.151 (+1) mit Coronadiagnose, akt. infiz.: 100 (-100), 24.600 (0) genesen. 425 (0) verstorben, 7-Tages-Inzidenz 9,8 (10,3) #CoronaD (Krankenhaus/Quarantäne-Zahlen werden Mo-Fr aktualisiert)</v>
      </c>
    </row>
    <row r="17" spans="1:18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54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7" s="57">
        <f>WEEKDAY(CD[[#This Row],[Datum]]+1,2)</f>
        <v>1</v>
      </c>
    </row>
    <row r="18" spans="1:18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54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8" s="57">
        <f>WEEKDAY(CD[[#This Row],[Datum]]+1,2)</f>
        <v>2</v>
      </c>
    </row>
    <row r="19" spans="1:18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54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9" s="57">
        <f>WEEKDAY(CD[[#This Row],[Datum]]+1,2)</f>
        <v>3</v>
      </c>
      <c r="R19" s="16" t="str" cm="1">
        <f t="array" aca="1" ref="R19" ca="1">IF(INDEX(CD[WT],S5)&gt;=6,R16,R13)</f>
        <v>20.06., insg. 25.151 (+1) mit Coronadiagnose, akt. infiz.: 100 (-100), 24.600 (0) genesen. 425 (0) verstorben, 7-Tages-Inzidenz 9,8 (10,3) #CoronaD (Krankenhaus/Quarantäne-Zahlen werden Mo-Fr aktualisiert)</v>
      </c>
    </row>
    <row r="20" spans="1:18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54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" s="57">
        <f>WEEKDAY(CD[[#This Row],[Datum]]+1,2)</f>
        <v>4</v>
      </c>
      <c r="R20" s="3" t="s">
        <v>42</v>
      </c>
    </row>
    <row r="21" spans="1:18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54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1" s="57">
        <f>WEEKDAY(CD[[#This Row],[Datum]]+1,2)</f>
        <v>5</v>
      </c>
    </row>
    <row r="22" spans="1:18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54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2" s="57">
        <f>WEEKDAY(CD[[#This Row],[Datum]]+1,2)</f>
        <v>6</v>
      </c>
    </row>
    <row r="23" spans="1:18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54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23" s="57">
        <f>WEEKDAY(CD[[#This Row],[Datum]]+1,2)</f>
        <v>7</v>
      </c>
    </row>
    <row r="24" spans="1:18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54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4" s="57">
        <f>WEEKDAY(CD[[#This Row],[Datum]]+1,2)</f>
        <v>1</v>
      </c>
    </row>
    <row r="25" spans="1:18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54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5" s="57">
        <f>WEEKDAY(CD[[#This Row],[Datum]]+1,2)</f>
        <v>2</v>
      </c>
    </row>
    <row r="26" spans="1:18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54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6" s="57">
        <f>WEEKDAY(CD[[#This Row],[Datum]]+1,2)</f>
        <v>3</v>
      </c>
    </row>
    <row r="27" spans="1:18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54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7" s="57">
        <f>WEEKDAY(CD[[#This Row],[Datum]]+1,2)</f>
        <v>4</v>
      </c>
    </row>
    <row r="28" spans="1:18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54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8" s="57">
        <f>WEEKDAY(CD[[#This Row],[Datum]]+1,2)</f>
        <v>5</v>
      </c>
    </row>
    <row r="29" spans="1:18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54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9" s="57">
        <f>WEEKDAY(CD[[#This Row],[Datum]]+1,2)</f>
        <v>6</v>
      </c>
    </row>
    <row r="30" spans="1:18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54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0" s="57">
        <f>WEEKDAY(CD[[#This Row],[Datum]]+1,2)</f>
        <v>7</v>
      </c>
    </row>
    <row r="31" spans="1:18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54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1" s="57">
        <f>WEEKDAY(CD[[#This Row],[Datum]]+1,2)</f>
        <v>1</v>
      </c>
    </row>
    <row r="32" spans="1:18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54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2" s="57">
        <f>WEEKDAY(CD[[#This Row],[Datum]]+1,2)</f>
        <v>2</v>
      </c>
    </row>
    <row r="33" spans="1:17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54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" s="57">
        <f>WEEKDAY(CD[[#This Row],[Datum]]+1,2)</f>
        <v>3</v>
      </c>
    </row>
    <row r="34" spans="1:17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54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4" s="57">
        <f>WEEKDAY(CD[[#This Row],[Datum]]+1,2)</f>
        <v>4</v>
      </c>
    </row>
    <row r="35" spans="1:17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54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5" s="57">
        <f>WEEKDAY(CD[[#This Row],[Datum]]+1,2)</f>
        <v>5</v>
      </c>
    </row>
    <row r="36" spans="1:17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54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6" s="57">
        <f>WEEKDAY(CD[[#This Row],[Datum]]+1,2)</f>
        <v>6</v>
      </c>
    </row>
    <row r="37" spans="1:17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54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7" s="57">
        <f>WEEKDAY(CD[[#This Row],[Datum]]+1,2)</f>
        <v>7</v>
      </c>
    </row>
    <row r="38" spans="1:17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54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8" s="57">
        <f>WEEKDAY(CD[[#This Row],[Datum]]+1,2)</f>
        <v>1</v>
      </c>
    </row>
    <row r="39" spans="1:17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54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9" s="57">
        <f>WEEKDAY(CD[[#This Row],[Datum]]+1,2)</f>
        <v>2</v>
      </c>
    </row>
    <row r="40" spans="1:17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54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0" s="57">
        <f>WEEKDAY(CD[[#This Row],[Datum]]+1,2)</f>
        <v>3</v>
      </c>
    </row>
    <row r="41" spans="1:17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54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1" s="57">
        <f>WEEKDAY(CD[[#This Row],[Datum]]+1,2)</f>
        <v>4</v>
      </c>
    </row>
    <row r="42" spans="1:17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54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2" s="57">
        <f>WEEKDAY(CD[[#This Row],[Datum]]+1,2)</f>
        <v>5</v>
      </c>
    </row>
    <row r="43" spans="1:17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54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3" s="57">
        <f>WEEKDAY(CD[[#This Row],[Datum]]+1,2)</f>
        <v>6</v>
      </c>
    </row>
    <row r="44" spans="1:17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54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" s="57">
        <f>WEEKDAY(CD[[#This Row],[Datum]]+1,2)</f>
        <v>7</v>
      </c>
    </row>
    <row r="45" spans="1:17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54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" s="57">
        <f>WEEKDAY(CD[[#This Row],[Datum]]+1,2)</f>
        <v>1</v>
      </c>
    </row>
    <row r="46" spans="1:17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54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6" s="57">
        <f>WEEKDAY(CD[[#This Row],[Datum]]+1,2)</f>
        <v>2</v>
      </c>
    </row>
    <row r="47" spans="1:17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54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" s="57">
        <f>WEEKDAY(CD[[#This Row],[Datum]]+1,2)</f>
        <v>3</v>
      </c>
    </row>
    <row r="48" spans="1:17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54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" s="57">
        <f>WEEKDAY(CD[[#This Row],[Datum]]+1,2)</f>
        <v>4</v>
      </c>
    </row>
    <row r="49" spans="1:18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54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9" s="57">
        <f>WEEKDAY(CD[[#This Row],[Datum]]+1,2)</f>
        <v>5</v>
      </c>
    </row>
    <row r="50" spans="1:18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54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0" s="57">
        <f>WEEKDAY(CD[[#This Row],[Datum]]+1,2)</f>
        <v>6</v>
      </c>
    </row>
    <row r="51" spans="1:18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54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1" s="57">
        <f>WEEKDAY(CD[[#This Row],[Datum]]+1,2)</f>
        <v>7</v>
      </c>
    </row>
    <row r="52" spans="1:18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54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2" s="57">
        <f>WEEKDAY(CD[[#This Row],[Datum]]+1,2)</f>
        <v>1</v>
      </c>
    </row>
    <row r="53" spans="1:18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54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3" s="57">
        <f>WEEKDAY(CD[[#This Row],[Datum]]+1,2)</f>
        <v>2</v>
      </c>
    </row>
    <row r="54" spans="1:18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54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4" s="57">
        <f>WEEKDAY(CD[[#This Row],[Datum]]+1,2)</f>
        <v>3</v>
      </c>
    </row>
    <row r="55" spans="1:18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54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5" s="57">
        <f>WEEKDAY(CD[[#This Row],[Datum]]+1,2)</f>
        <v>4</v>
      </c>
    </row>
    <row r="56" spans="1:18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54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6" s="57">
        <f>WEEKDAY(CD[[#This Row],[Datum]]+1,2)</f>
        <v>5</v>
      </c>
    </row>
    <row r="57" spans="1:18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54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7" s="57">
        <f>WEEKDAY(CD[[#This Row],[Datum]]+1,2)</f>
        <v>6</v>
      </c>
    </row>
    <row r="58" spans="1:18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54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8" s="57">
        <f>WEEKDAY(CD[[#This Row],[Datum]]+1,2)</f>
        <v>7</v>
      </c>
    </row>
    <row r="59" spans="1:18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54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9" s="57">
        <f>WEEKDAY(CD[[#This Row],[Datum]]+1,2)</f>
        <v>1</v>
      </c>
    </row>
    <row r="60" spans="1:18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54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0" s="57">
        <f>WEEKDAY(CD[[#This Row],[Datum]]+1,2)</f>
        <v>2</v>
      </c>
      <c r="R60" s="32"/>
    </row>
    <row r="61" spans="1:18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54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1" s="57">
        <f>WEEKDAY(CD[[#This Row],[Datum]]+1,2)</f>
        <v>3</v>
      </c>
      <c r="R61" s="32"/>
    </row>
    <row r="62" spans="1:18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54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2" s="57">
        <f>WEEKDAY(CD[[#This Row],[Datum]]+1,2)</f>
        <v>4</v>
      </c>
      <c r="R62" s="32"/>
    </row>
    <row r="63" spans="1:18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54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3" s="57">
        <f>WEEKDAY(CD[[#This Row],[Datum]]+1,2)</f>
        <v>5</v>
      </c>
      <c r="R63" s="32"/>
    </row>
    <row r="64" spans="1:18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54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4" s="57">
        <f>WEEKDAY(CD[[#This Row],[Datum]]+1,2)</f>
        <v>6</v>
      </c>
      <c r="R64" s="32"/>
    </row>
    <row r="65" spans="1:17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54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65" s="57">
        <f>WEEKDAY(CD[[#This Row],[Datum]]+1,2)</f>
        <v>7</v>
      </c>
    </row>
    <row r="66" spans="1:17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54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6" s="57">
        <f>WEEKDAY(CD[[#This Row],[Datum]]+1,2)</f>
        <v>1</v>
      </c>
    </row>
    <row r="67" spans="1:17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54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7" s="57">
        <f>WEEKDAY(CD[[#This Row],[Datum]]+1,2)</f>
        <v>2</v>
      </c>
    </row>
    <row r="68" spans="1:17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54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8" s="57">
        <f>WEEKDAY(CD[[#This Row],[Datum]]+1,2)</f>
        <v>3</v>
      </c>
    </row>
    <row r="69" spans="1:17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54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9" s="57">
        <f>WEEKDAY(CD[[#This Row],[Datum]]+1,2)</f>
        <v>4</v>
      </c>
    </row>
    <row r="70" spans="1:17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54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0" s="57">
        <f>WEEKDAY(CD[[#This Row],[Datum]]+1,2)</f>
        <v>5</v>
      </c>
    </row>
    <row r="71" spans="1:17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54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1" s="57">
        <f>WEEKDAY(CD[[#This Row],[Datum]]+1,2)</f>
        <v>6</v>
      </c>
    </row>
    <row r="72" spans="1:17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54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72" s="57">
        <f>WEEKDAY(CD[[#This Row],[Datum]]+1,2)</f>
        <v>7</v>
      </c>
    </row>
    <row r="73" spans="1:17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54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3" s="57">
        <f>WEEKDAY(CD[[#This Row],[Datum]]+1,2)</f>
        <v>1</v>
      </c>
    </row>
    <row r="74" spans="1:17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54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4" s="57">
        <f>WEEKDAY(CD[[#This Row],[Datum]]+1,2)</f>
        <v>2</v>
      </c>
    </row>
    <row r="75" spans="1:17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54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5" s="57">
        <f>WEEKDAY(CD[[#This Row],[Datum]]+1,2)</f>
        <v>3</v>
      </c>
    </row>
    <row r="76" spans="1:17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54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6" s="57">
        <f>WEEKDAY(CD[[#This Row],[Datum]]+1,2)</f>
        <v>4</v>
      </c>
    </row>
    <row r="77" spans="1:17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54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7" s="57">
        <f>WEEKDAY(CD[[#This Row],[Datum]]+1,2)</f>
        <v>5</v>
      </c>
    </row>
    <row r="78" spans="1:17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54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8" s="57">
        <f>WEEKDAY(CD[[#This Row],[Datum]]+1,2)</f>
        <v>6</v>
      </c>
    </row>
    <row r="79" spans="1:17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54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79" s="57">
        <f>WEEKDAY(CD[[#This Row],[Datum]]+1,2)</f>
        <v>7</v>
      </c>
    </row>
    <row r="80" spans="1:17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54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0" s="57">
        <f>WEEKDAY(CD[[#This Row],[Datum]]+1,2)</f>
        <v>1</v>
      </c>
    </row>
    <row r="81" spans="1:17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54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1" s="57">
        <f>WEEKDAY(CD[[#This Row],[Datum]]+1,2)</f>
        <v>2</v>
      </c>
    </row>
    <row r="82" spans="1:17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54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2" s="57">
        <f>WEEKDAY(CD[[#This Row],[Datum]]+1,2)</f>
        <v>3</v>
      </c>
    </row>
    <row r="83" spans="1:17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54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3" s="57">
        <f>WEEKDAY(CD[[#This Row],[Datum]]+1,2)</f>
        <v>4</v>
      </c>
    </row>
    <row r="84" spans="1:17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54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4" s="57">
        <f>WEEKDAY(CD[[#This Row],[Datum]]+1,2)</f>
        <v>5</v>
      </c>
    </row>
    <row r="85" spans="1:17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54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5" s="57">
        <f>WEEKDAY(CD[[#This Row],[Datum]]+1,2)</f>
        <v>6</v>
      </c>
    </row>
    <row r="86" spans="1:17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54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86" s="57">
        <f>WEEKDAY(CD[[#This Row],[Datum]]+1,2)</f>
        <v>7</v>
      </c>
    </row>
    <row r="87" spans="1:17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54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7" s="57">
        <f>WEEKDAY(CD[[#This Row],[Datum]]+1,2)</f>
        <v>1</v>
      </c>
    </row>
    <row r="88" spans="1:17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54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8" s="57">
        <f>WEEKDAY(CD[[#This Row],[Datum]]+1,2)</f>
        <v>2</v>
      </c>
    </row>
    <row r="89" spans="1:17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54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9" s="57">
        <f>WEEKDAY(CD[[#This Row],[Datum]]+1,2)</f>
        <v>3</v>
      </c>
    </row>
    <row r="90" spans="1:17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54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0" s="57">
        <f>WEEKDAY(CD[[#This Row],[Datum]]+1,2)</f>
        <v>4</v>
      </c>
    </row>
    <row r="91" spans="1:17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54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1" s="57">
        <f>WEEKDAY(CD[[#This Row],[Datum]]+1,2)</f>
        <v>5</v>
      </c>
    </row>
    <row r="92" spans="1:17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54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2" s="57">
        <f>WEEKDAY(CD[[#This Row],[Datum]]+1,2)</f>
        <v>6</v>
      </c>
    </row>
    <row r="93" spans="1:17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54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93" s="57">
        <f>WEEKDAY(CD[[#This Row],[Datum]]+1,2)</f>
        <v>7</v>
      </c>
    </row>
    <row r="94" spans="1:17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54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4" s="57">
        <f>WEEKDAY(CD[[#This Row],[Datum]]+1,2)</f>
        <v>1</v>
      </c>
    </row>
    <row r="95" spans="1:17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54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5" s="57">
        <f>WEEKDAY(CD[[#This Row],[Datum]]+1,2)</f>
        <v>2</v>
      </c>
    </row>
    <row r="96" spans="1:17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54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6" s="57">
        <f>WEEKDAY(CD[[#This Row],[Datum]]+1,2)</f>
        <v>3</v>
      </c>
    </row>
    <row r="97" spans="1:18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54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7" s="57">
        <f>WEEKDAY(CD[[#This Row],[Datum]]+1,2)</f>
        <v>4</v>
      </c>
    </row>
    <row r="98" spans="1:18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54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8" s="57">
        <f>WEEKDAY(CD[[#This Row],[Datum]]+1,2)</f>
        <v>5</v>
      </c>
    </row>
    <row r="99" spans="1:18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54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9" s="57">
        <f>WEEKDAY(CD[[#This Row],[Datum]]+1,2)</f>
        <v>6</v>
      </c>
    </row>
    <row r="100" spans="1:18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54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0" s="57">
        <f>WEEKDAY(CD[[#This Row],[Datum]]+1,2)</f>
        <v>7</v>
      </c>
      <c r="R100" s="3" t="s">
        <v>12</v>
      </c>
    </row>
    <row r="101" spans="1:18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54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1" s="57">
        <f>WEEKDAY(CD[[#This Row],[Datum]]+1,2)</f>
        <v>1</v>
      </c>
      <c r="R101" s="3" t="s">
        <v>12</v>
      </c>
    </row>
    <row r="102" spans="1:18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54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2" s="57">
        <f>WEEKDAY(CD[[#This Row],[Datum]]+1,2)</f>
        <v>2</v>
      </c>
    </row>
    <row r="103" spans="1:18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54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3" s="57">
        <f>WEEKDAY(CD[[#This Row],[Datum]]+1,2)</f>
        <v>3</v>
      </c>
    </row>
    <row r="104" spans="1:18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54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4" s="57">
        <f>WEEKDAY(CD[[#This Row],[Datum]]+1,2)</f>
        <v>4</v>
      </c>
    </row>
    <row r="105" spans="1:18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54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5" s="57">
        <f>WEEKDAY(CD[[#This Row],[Datum]]+1,2)</f>
        <v>5</v>
      </c>
    </row>
    <row r="106" spans="1:18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54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6" s="57">
        <f>WEEKDAY(CD[[#This Row],[Datum]]+1,2)</f>
        <v>6</v>
      </c>
    </row>
    <row r="107" spans="1:18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54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7" s="57">
        <f>WEEKDAY(CD[[#This Row],[Datum]]+1,2)</f>
        <v>7</v>
      </c>
    </row>
    <row r="108" spans="1:18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54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8" s="57">
        <f>WEEKDAY(CD[[#This Row],[Datum]]+1,2)</f>
        <v>1</v>
      </c>
    </row>
    <row r="109" spans="1:18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54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9" s="57">
        <f>WEEKDAY(CD[[#This Row],[Datum]]+1,2)</f>
        <v>2</v>
      </c>
    </row>
    <row r="110" spans="1:18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54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0" s="57">
        <f>WEEKDAY(CD[[#This Row],[Datum]]+1,2)</f>
        <v>3</v>
      </c>
    </row>
    <row r="111" spans="1:18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54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1" s="57">
        <f>WEEKDAY(CD[[#This Row],[Datum]]+1,2)</f>
        <v>4</v>
      </c>
    </row>
    <row r="112" spans="1:18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54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2" s="57">
        <f>WEEKDAY(CD[[#This Row],[Datum]]+1,2)</f>
        <v>5</v>
      </c>
    </row>
    <row r="113" spans="1:17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54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3" s="57">
        <f>WEEKDAY(CD[[#This Row],[Datum]]+1,2)</f>
        <v>6</v>
      </c>
    </row>
    <row r="114" spans="1:17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54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14" s="57">
        <f>WEEKDAY(CD[[#This Row],[Datum]]+1,2)</f>
        <v>7</v>
      </c>
    </row>
    <row r="115" spans="1:17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54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5" s="57">
        <f>WEEKDAY(CD[[#This Row],[Datum]]+1,2)</f>
        <v>1</v>
      </c>
    </row>
    <row r="116" spans="1:17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54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6" s="57">
        <f>WEEKDAY(CD[[#This Row],[Datum]]+1,2)</f>
        <v>2</v>
      </c>
    </row>
    <row r="117" spans="1:17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54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7" s="57">
        <f>WEEKDAY(CD[[#This Row],[Datum]]+1,2)</f>
        <v>3</v>
      </c>
    </row>
    <row r="118" spans="1:17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54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8" s="57">
        <f>WEEKDAY(CD[[#This Row],[Datum]]+1,2)</f>
        <v>4</v>
      </c>
    </row>
    <row r="119" spans="1:17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54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9" s="57">
        <f>WEEKDAY(CD[[#This Row],[Datum]]+1,2)</f>
        <v>5</v>
      </c>
    </row>
    <row r="120" spans="1:17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54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0" s="57">
        <f>WEEKDAY(CD[[#This Row],[Datum]]+1,2)</f>
        <v>6</v>
      </c>
    </row>
    <row r="121" spans="1:17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54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1" s="57">
        <f>WEEKDAY(CD[[#This Row],[Datum]]+1,2)</f>
        <v>7</v>
      </c>
    </row>
    <row r="122" spans="1:17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54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2" s="57">
        <f>WEEKDAY(CD[[#This Row],[Datum]]+1,2)</f>
        <v>1</v>
      </c>
    </row>
    <row r="123" spans="1:17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54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3" s="57">
        <f>WEEKDAY(CD[[#This Row],[Datum]]+1,2)</f>
        <v>2</v>
      </c>
    </row>
    <row r="124" spans="1:17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54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4" s="57">
        <f>WEEKDAY(CD[[#This Row],[Datum]]+1,2)</f>
        <v>3</v>
      </c>
    </row>
    <row r="125" spans="1:17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54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5" s="57">
        <f>WEEKDAY(CD[[#This Row],[Datum]]+1,2)</f>
        <v>4</v>
      </c>
    </row>
    <row r="126" spans="1:17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54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6" s="57">
        <f>WEEKDAY(CD[[#This Row],[Datum]]+1,2)</f>
        <v>5</v>
      </c>
    </row>
    <row r="127" spans="1:17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54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7" s="57">
        <f>WEEKDAY(CD[[#This Row],[Datum]]+1,2)</f>
        <v>6</v>
      </c>
    </row>
    <row r="128" spans="1:17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54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8" s="57">
        <f>WEEKDAY(CD[[#This Row],[Datum]]+1,2)</f>
        <v>7</v>
      </c>
    </row>
    <row r="129" spans="1:18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54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9" s="57">
        <f>WEEKDAY(CD[[#This Row],[Datum]]+1,2)</f>
        <v>1</v>
      </c>
    </row>
    <row r="130" spans="1:18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54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0" s="57">
        <f>WEEKDAY(CD[[#This Row],[Datum]]+1,2)</f>
        <v>2</v>
      </c>
    </row>
    <row r="131" spans="1:18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54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1" s="57">
        <f>WEEKDAY(CD[[#This Row],[Datum]]+1,2)</f>
        <v>3</v>
      </c>
    </row>
    <row r="132" spans="1:18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54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2" s="57">
        <f>WEEKDAY(CD[[#This Row],[Datum]]+1,2)</f>
        <v>4</v>
      </c>
    </row>
    <row r="133" spans="1:18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54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3" s="57">
        <f>WEEKDAY(CD[[#This Row],[Datum]]+1,2)</f>
        <v>5</v>
      </c>
    </row>
    <row r="134" spans="1:18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54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4" s="57">
        <f>WEEKDAY(CD[[#This Row],[Datum]]+1,2)</f>
        <v>6</v>
      </c>
    </row>
    <row r="135" spans="1:18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54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35" s="57">
        <f>WEEKDAY(CD[[#This Row],[Datum]]+1,2)</f>
        <v>7</v>
      </c>
    </row>
    <row r="136" spans="1:18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54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6" s="57">
        <f>WEEKDAY(CD[[#This Row],[Datum]]+1,2)</f>
        <v>1</v>
      </c>
    </row>
    <row r="137" spans="1:18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54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7" s="57">
        <f>WEEKDAY(CD[[#This Row],[Datum]]+1,2)</f>
        <v>2</v>
      </c>
    </row>
    <row r="138" spans="1:18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54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8" s="57">
        <f>WEEKDAY(CD[[#This Row],[Datum]]+1,2)</f>
        <v>3</v>
      </c>
    </row>
    <row r="139" spans="1:18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54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9" s="57">
        <f>WEEKDAY(CD[[#This Row],[Datum]]+1,2)</f>
        <v>4</v>
      </c>
    </row>
    <row r="140" spans="1:18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54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0" s="57">
        <f>WEEKDAY(CD[[#This Row],[Datum]]+1,2)</f>
        <v>5</v>
      </c>
      <c r="R140" s="3" t="s">
        <v>14</v>
      </c>
    </row>
    <row r="141" spans="1:18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54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1" s="57">
        <f>WEEKDAY(CD[[#This Row],[Datum]]+1,2)</f>
        <v>6</v>
      </c>
      <c r="R141" s="25" t="s">
        <v>15</v>
      </c>
    </row>
    <row r="142" spans="1:18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54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2" s="57">
        <f>WEEKDAY(CD[[#This Row],[Datum]]+1,2)</f>
        <v>7</v>
      </c>
    </row>
    <row r="143" spans="1:18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54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3" s="57">
        <f>WEEKDAY(CD[[#This Row],[Datum]]+1,2)</f>
        <v>1</v>
      </c>
    </row>
    <row r="144" spans="1:18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54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4" s="57">
        <f>WEEKDAY(CD[[#This Row],[Datum]]+1,2)</f>
        <v>2</v>
      </c>
    </row>
    <row r="145" spans="1:17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54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5" s="57">
        <f>WEEKDAY(CD[[#This Row],[Datum]]+1,2)</f>
        <v>3</v>
      </c>
    </row>
    <row r="146" spans="1:17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54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6" s="57">
        <f>WEEKDAY(CD[[#This Row],[Datum]]+1,2)</f>
        <v>4</v>
      </c>
    </row>
    <row r="147" spans="1:17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54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7" s="57">
        <f>WEEKDAY(CD[[#This Row],[Datum]]+1,2)</f>
        <v>5</v>
      </c>
    </row>
    <row r="148" spans="1:17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54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8" s="57">
        <f>WEEKDAY(CD[[#This Row],[Datum]]+1,2)</f>
        <v>6</v>
      </c>
    </row>
    <row r="149" spans="1:17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54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9" s="57">
        <f>WEEKDAY(CD[[#This Row],[Datum]]+1,2)</f>
        <v>7</v>
      </c>
    </row>
    <row r="150" spans="1:17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54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0" s="57">
        <f>WEEKDAY(CD[[#This Row],[Datum]]+1,2)</f>
        <v>1</v>
      </c>
    </row>
    <row r="151" spans="1:17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54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1" s="57">
        <f>WEEKDAY(CD[[#This Row],[Datum]]+1,2)</f>
        <v>2</v>
      </c>
    </row>
    <row r="152" spans="1:17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54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2" s="57">
        <f>WEEKDAY(CD[[#This Row],[Datum]]+1,2)</f>
        <v>3</v>
      </c>
    </row>
    <row r="153" spans="1:17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54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3" s="57">
        <f>WEEKDAY(CD[[#This Row],[Datum]]+1,2)</f>
        <v>4</v>
      </c>
    </row>
    <row r="154" spans="1:17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54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4" s="57">
        <f>WEEKDAY(CD[[#This Row],[Datum]]+1,2)</f>
        <v>5</v>
      </c>
    </row>
    <row r="155" spans="1:17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54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5" s="57">
        <f>WEEKDAY(CD[[#This Row],[Datum]]+1,2)</f>
        <v>6</v>
      </c>
    </row>
    <row r="156" spans="1:17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54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56" s="57">
        <f>WEEKDAY(CD[[#This Row],[Datum]]+1,2)</f>
        <v>7</v>
      </c>
    </row>
    <row r="157" spans="1:17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54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7" s="57">
        <f>WEEKDAY(CD[[#This Row],[Datum]]+1,2)</f>
        <v>1</v>
      </c>
    </row>
    <row r="158" spans="1:17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54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8" s="57">
        <f>WEEKDAY(CD[[#This Row],[Datum]]+1,2)</f>
        <v>2</v>
      </c>
    </row>
    <row r="159" spans="1:17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54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9" s="57">
        <f>WEEKDAY(CD[[#This Row],[Datum]]+1,2)</f>
        <v>3</v>
      </c>
    </row>
    <row r="160" spans="1:17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54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0" s="57">
        <f>WEEKDAY(CD[[#This Row],[Datum]]+1,2)</f>
        <v>4</v>
      </c>
    </row>
    <row r="161" spans="1:17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54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1" s="57">
        <f>WEEKDAY(CD[[#This Row],[Datum]]+1,2)</f>
        <v>5</v>
      </c>
    </row>
    <row r="162" spans="1:17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54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2" s="57">
        <f>WEEKDAY(CD[[#This Row],[Datum]]+1,2)</f>
        <v>6</v>
      </c>
    </row>
    <row r="163" spans="1:17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54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63" s="57">
        <f>WEEKDAY(CD[[#This Row],[Datum]]+1,2)</f>
        <v>7</v>
      </c>
    </row>
    <row r="164" spans="1:17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54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4" s="57">
        <f>WEEKDAY(CD[[#This Row],[Datum]]+1,2)</f>
        <v>1</v>
      </c>
    </row>
    <row r="165" spans="1:17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54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5" s="57">
        <f>WEEKDAY(CD[[#This Row],[Datum]]+1,2)</f>
        <v>2</v>
      </c>
    </row>
    <row r="166" spans="1:17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54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6" s="57">
        <f>WEEKDAY(CD[[#This Row],[Datum]]+1,2)</f>
        <v>3</v>
      </c>
    </row>
    <row r="167" spans="1:17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54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7" s="57">
        <f>WEEKDAY(CD[[#This Row],[Datum]]+1,2)</f>
        <v>4</v>
      </c>
    </row>
    <row r="168" spans="1:17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54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8" s="57">
        <f>WEEKDAY(CD[[#This Row],[Datum]]+1,2)</f>
        <v>5</v>
      </c>
    </row>
    <row r="169" spans="1:17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54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9" s="57">
        <f>WEEKDAY(CD[[#This Row],[Datum]]+1,2)</f>
        <v>6</v>
      </c>
    </row>
    <row r="170" spans="1:17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54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0" s="57">
        <f>WEEKDAY(CD[[#This Row],[Datum]]+1,2)</f>
        <v>7</v>
      </c>
    </row>
    <row r="171" spans="1:17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54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1" s="57">
        <f>WEEKDAY(CD[[#This Row],[Datum]]+1,2)</f>
        <v>1</v>
      </c>
    </row>
    <row r="172" spans="1:17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54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2" s="57">
        <f>WEEKDAY(CD[[#This Row],[Datum]]+1,2)</f>
        <v>2</v>
      </c>
    </row>
    <row r="173" spans="1:17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54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3" s="57">
        <f>WEEKDAY(CD[[#This Row],[Datum]]+1,2)</f>
        <v>3</v>
      </c>
    </row>
    <row r="174" spans="1:17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54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4" s="57">
        <f>WEEKDAY(CD[[#This Row],[Datum]]+1,2)</f>
        <v>4</v>
      </c>
    </row>
    <row r="175" spans="1:17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54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5" s="57">
        <f>WEEKDAY(CD[[#This Row],[Datum]]+1,2)</f>
        <v>5</v>
      </c>
    </row>
    <row r="176" spans="1:17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54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6" s="57">
        <f>WEEKDAY(CD[[#This Row],[Datum]]+1,2)</f>
        <v>6</v>
      </c>
    </row>
    <row r="177" spans="1:17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54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7" s="57">
        <f>WEEKDAY(CD[[#This Row],[Datum]]+1,2)</f>
        <v>7</v>
      </c>
    </row>
    <row r="178" spans="1:17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54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8" s="57">
        <f>WEEKDAY(CD[[#This Row],[Datum]]+1,2)</f>
        <v>1</v>
      </c>
    </row>
    <row r="179" spans="1:17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54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9" s="57">
        <f>WEEKDAY(CD[[#This Row],[Datum]]+1,2)</f>
        <v>2</v>
      </c>
    </row>
    <row r="180" spans="1:17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54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0" s="57">
        <f>WEEKDAY(CD[[#This Row],[Datum]]+1,2)</f>
        <v>3</v>
      </c>
    </row>
    <row r="181" spans="1:17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54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1" s="57">
        <f>WEEKDAY(CD[[#This Row],[Datum]]+1,2)</f>
        <v>4</v>
      </c>
    </row>
    <row r="182" spans="1:17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54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2" s="57">
        <f>WEEKDAY(CD[[#This Row],[Datum]]+1,2)</f>
        <v>5</v>
      </c>
    </row>
    <row r="183" spans="1:17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54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3" s="57">
        <f>WEEKDAY(CD[[#This Row],[Datum]]+1,2)</f>
        <v>6</v>
      </c>
    </row>
    <row r="184" spans="1:17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54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84" s="57">
        <f>WEEKDAY(CD[[#This Row],[Datum]]+1,2)</f>
        <v>7</v>
      </c>
    </row>
    <row r="185" spans="1:17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54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5" s="57">
        <f>WEEKDAY(CD[[#This Row],[Datum]]+1,2)</f>
        <v>1</v>
      </c>
    </row>
    <row r="186" spans="1:17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54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6" s="57">
        <f>WEEKDAY(CD[[#This Row],[Datum]]+1,2)</f>
        <v>2</v>
      </c>
    </row>
    <row r="187" spans="1:17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54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7" s="57">
        <f>WEEKDAY(CD[[#This Row],[Datum]]+1,2)</f>
        <v>3</v>
      </c>
    </row>
    <row r="188" spans="1:17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54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8" s="57">
        <f>WEEKDAY(CD[[#This Row],[Datum]]+1,2)</f>
        <v>4</v>
      </c>
    </row>
    <row r="189" spans="1:17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54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9" s="57">
        <f>WEEKDAY(CD[[#This Row],[Datum]]+1,2)</f>
        <v>5</v>
      </c>
    </row>
    <row r="190" spans="1:17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54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0" s="57">
        <f>WEEKDAY(CD[[#This Row],[Datum]]+1,2)</f>
        <v>6</v>
      </c>
    </row>
    <row r="191" spans="1:17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54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1" s="57">
        <f>WEEKDAY(CD[[#This Row],[Datum]]+1,2)</f>
        <v>7</v>
      </c>
    </row>
    <row r="192" spans="1:17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54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2" s="57">
        <f>WEEKDAY(CD[[#This Row],[Datum]]+1,2)</f>
        <v>1</v>
      </c>
    </row>
    <row r="193" spans="1:17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54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3" s="57">
        <f>WEEKDAY(CD[[#This Row],[Datum]]+1,2)</f>
        <v>2</v>
      </c>
    </row>
    <row r="194" spans="1:17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54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4" s="57">
        <f>WEEKDAY(CD[[#This Row],[Datum]]+1,2)</f>
        <v>3</v>
      </c>
    </row>
    <row r="195" spans="1:17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54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5" s="57">
        <f>WEEKDAY(CD[[#This Row],[Datum]]+1,2)</f>
        <v>4</v>
      </c>
    </row>
    <row r="196" spans="1:17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54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6" s="57">
        <f>WEEKDAY(CD[[#This Row],[Datum]]+1,2)</f>
        <v>5</v>
      </c>
    </row>
    <row r="197" spans="1:17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54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7" s="57">
        <f>WEEKDAY(CD[[#This Row],[Datum]]+1,2)</f>
        <v>6</v>
      </c>
    </row>
    <row r="198" spans="1:17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54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8" s="57">
        <f>WEEKDAY(CD[[#This Row],[Datum]]+1,2)</f>
        <v>7</v>
      </c>
    </row>
    <row r="199" spans="1:17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54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9" s="57">
        <f>WEEKDAY(CD[[#This Row],[Datum]]+1,2)</f>
        <v>1</v>
      </c>
    </row>
    <row r="200" spans="1:17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54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0" s="57">
        <f>WEEKDAY(CD[[#This Row],[Datum]]+1,2)</f>
        <v>2</v>
      </c>
    </row>
    <row r="201" spans="1:17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54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1" s="57">
        <f>WEEKDAY(CD[[#This Row],[Datum]]+1,2)</f>
        <v>3</v>
      </c>
    </row>
    <row r="202" spans="1:17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54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2" s="57">
        <f>WEEKDAY(CD[[#This Row],[Datum]]+1,2)</f>
        <v>4</v>
      </c>
    </row>
    <row r="203" spans="1:17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54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3" s="57">
        <f>WEEKDAY(CD[[#This Row],[Datum]]+1,2)</f>
        <v>5</v>
      </c>
    </row>
    <row r="204" spans="1:17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54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4" s="57">
        <f>WEEKDAY(CD[[#This Row],[Datum]]+1,2)</f>
        <v>6</v>
      </c>
    </row>
    <row r="205" spans="1:17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54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205" s="57">
        <f>WEEKDAY(CD[[#This Row],[Datum]]+1,2)</f>
        <v>7</v>
      </c>
    </row>
    <row r="206" spans="1:17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54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6" s="57">
        <f>WEEKDAY(CD[[#This Row],[Datum]]+1,2)</f>
        <v>1</v>
      </c>
    </row>
    <row r="207" spans="1:17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54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7" s="57">
        <f>WEEKDAY(CD[[#This Row],[Datum]]+1,2)</f>
        <v>2</v>
      </c>
    </row>
    <row r="208" spans="1:17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54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8" s="57">
        <f>WEEKDAY(CD[[#This Row],[Datum]]+1,2)</f>
        <v>3</v>
      </c>
    </row>
    <row r="209" spans="1:18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54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9" s="57">
        <f>WEEKDAY(CD[[#This Row],[Datum]]+1,2)</f>
        <v>4</v>
      </c>
    </row>
    <row r="210" spans="1:18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54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0" s="57">
        <f>WEEKDAY(CD[[#This Row],[Datum]]+1,2)</f>
        <v>5</v>
      </c>
    </row>
    <row r="211" spans="1:18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54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1" s="57">
        <f>WEEKDAY(CD[[#This Row],[Datum]]+1,2)</f>
        <v>6</v>
      </c>
    </row>
    <row r="212" spans="1:18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54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12" s="57">
        <f>WEEKDAY(CD[[#This Row],[Datum]]+1,2)</f>
        <v>7</v>
      </c>
    </row>
    <row r="213" spans="1:18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54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3" s="57">
        <f>WEEKDAY(CD[[#This Row],[Datum]]+1,2)</f>
        <v>1</v>
      </c>
    </row>
    <row r="214" spans="1:18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54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4" s="57">
        <f>WEEKDAY(CD[[#This Row],[Datum]]+1,2)</f>
        <v>2</v>
      </c>
    </row>
    <row r="215" spans="1:18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54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5" s="57">
        <f>WEEKDAY(CD[[#This Row],[Datum]]+1,2)</f>
        <v>3</v>
      </c>
    </row>
    <row r="216" spans="1:18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54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6" s="57">
        <f>WEEKDAY(CD[[#This Row],[Datum]]+1,2)</f>
        <v>4</v>
      </c>
    </row>
    <row r="217" spans="1:18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54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7" s="57">
        <f>WEEKDAY(CD[[#This Row],[Datum]]+1,2)</f>
        <v>5</v>
      </c>
    </row>
    <row r="218" spans="1:18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54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8" s="57">
        <f>WEEKDAY(CD[[#This Row],[Datum]]+1,2)</f>
        <v>6</v>
      </c>
    </row>
    <row r="219" spans="1:18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54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19" s="57">
        <f>WEEKDAY(CD[[#This Row],[Datum]]+1,2)</f>
        <v>7</v>
      </c>
    </row>
    <row r="220" spans="1:18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54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20" s="57">
        <f>WEEKDAY(CD[[#This Row],[Datum]]+1,2)</f>
        <v>1</v>
      </c>
    </row>
    <row r="221" spans="1:18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54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21" s="57">
        <f>WEEKDAY(CD[[#This Row],[Datum]]+1,2)</f>
        <v>2</v>
      </c>
      <c r="R221" s="3" t="s">
        <v>18</v>
      </c>
    </row>
    <row r="222" spans="1:18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54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2" s="57">
        <f>WEEKDAY(CD[[#This Row],[Datum]]+1,2)</f>
        <v>3</v>
      </c>
    </row>
    <row r="223" spans="1:18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54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3" s="57">
        <f>WEEKDAY(CD[[#This Row],[Datum]]+1,2)</f>
        <v>4</v>
      </c>
    </row>
    <row r="224" spans="1:18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54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4" s="57">
        <f>WEEKDAY(CD[[#This Row],[Datum]]+1,2)</f>
        <v>5</v>
      </c>
    </row>
    <row r="225" spans="1:17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54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5" s="57">
        <f>WEEKDAY(CD[[#This Row],[Datum]]+1,2)</f>
        <v>6</v>
      </c>
    </row>
    <row r="226" spans="1:17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54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26" s="57">
        <f>WEEKDAY(CD[[#This Row],[Datum]]+1,2)</f>
        <v>7</v>
      </c>
    </row>
    <row r="227" spans="1:17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54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7" s="57">
        <f>WEEKDAY(CD[[#This Row],[Datum]]+1,2)</f>
        <v>1</v>
      </c>
    </row>
    <row r="228" spans="1:17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54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8" s="57">
        <f>WEEKDAY(CD[[#This Row],[Datum]]+1,2)</f>
        <v>2</v>
      </c>
    </row>
    <row r="229" spans="1:17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54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9" s="57">
        <f>WEEKDAY(CD[[#This Row],[Datum]]+1,2)</f>
        <v>3</v>
      </c>
    </row>
    <row r="230" spans="1:17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54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0" s="57">
        <f>WEEKDAY(CD[[#This Row],[Datum]]+1,2)</f>
        <v>4</v>
      </c>
    </row>
    <row r="231" spans="1:17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54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1" s="57">
        <f>WEEKDAY(CD[[#This Row],[Datum]]+1,2)</f>
        <v>5</v>
      </c>
    </row>
    <row r="232" spans="1:17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54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2" s="57">
        <f>WEEKDAY(CD[[#This Row],[Datum]]+1,2)</f>
        <v>6</v>
      </c>
    </row>
    <row r="233" spans="1:17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54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33" s="57">
        <f>WEEKDAY(CD[[#This Row],[Datum]]+1,2)</f>
        <v>7</v>
      </c>
    </row>
    <row r="234" spans="1:17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54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4" s="57">
        <f>WEEKDAY(CD[[#This Row],[Datum]]+1,2)</f>
        <v>1</v>
      </c>
    </row>
    <row r="235" spans="1:17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54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5" s="57">
        <f>WEEKDAY(CD[[#This Row],[Datum]]+1,2)</f>
        <v>2</v>
      </c>
    </row>
    <row r="236" spans="1:17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54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36" s="57">
        <f>WEEKDAY(CD[[#This Row],[Datum]]+1,2)</f>
        <v>3</v>
      </c>
    </row>
    <row r="237" spans="1:17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54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7" s="57">
        <f>WEEKDAY(CD[[#This Row],[Datum]]+1,2)</f>
        <v>4</v>
      </c>
    </row>
    <row r="238" spans="1:17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54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8" s="57">
        <f>WEEKDAY(CD[[#This Row],[Datum]]+1,2)</f>
        <v>5</v>
      </c>
    </row>
    <row r="239" spans="1:17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54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9" s="57">
        <f>WEEKDAY(CD[[#This Row],[Datum]]+1,2)</f>
        <v>6</v>
      </c>
    </row>
    <row r="240" spans="1:17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54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40" s="57">
        <f>WEEKDAY(CD[[#This Row],[Datum]]+1,2)</f>
        <v>7</v>
      </c>
    </row>
    <row r="241" spans="1:17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54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1" s="57">
        <f>WEEKDAY(CD[[#This Row],[Datum]]+1,2)</f>
        <v>1</v>
      </c>
    </row>
    <row r="242" spans="1:17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54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2" s="57">
        <f>WEEKDAY(CD[[#This Row],[Datum]]+1,2)</f>
        <v>2</v>
      </c>
    </row>
    <row r="243" spans="1:17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54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3" s="57">
        <f>WEEKDAY(CD[[#This Row],[Datum]]+1,2)</f>
        <v>3</v>
      </c>
    </row>
    <row r="244" spans="1:17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54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4" s="57">
        <f>WEEKDAY(CD[[#This Row],[Datum]]+1,2)</f>
        <v>4</v>
      </c>
    </row>
    <row r="245" spans="1:17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54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5" s="57">
        <f>WEEKDAY(CD[[#This Row],[Datum]]+1,2)</f>
        <v>5</v>
      </c>
    </row>
    <row r="246" spans="1:17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54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6" s="57">
        <f>WEEKDAY(CD[[#This Row],[Datum]]+1,2)</f>
        <v>6</v>
      </c>
    </row>
    <row r="247" spans="1:17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54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247" s="57">
        <f>WEEKDAY(CD[[#This Row],[Datum]]+1,2)</f>
        <v>7</v>
      </c>
    </row>
    <row r="248" spans="1:17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54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8" s="57">
        <f>WEEKDAY(CD[[#This Row],[Datum]]+1,2)</f>
        <v>1</v>
      </c>
    </row>
    <row r="249" spans="1:17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54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9" s="57">
        <f>WEEKDAY(CD[[#This Row],[Datum]]+1,2)</f>
        <v>2</v>
      </c>
    </row>
    <row r="250" spans="1:17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54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0" s="57">
        <f>WEEKDAY(CD[[#This Row],[Datum]]+1,2)</f>
        <v>3</v>
      </c>
    </row>
    <row r="251" spans="1:17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54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1" s="57">
        <f>WEEKDAY(CD[[#This Row],[Datum]]+1,2)</f>
        <v>4</v>
      </c>
    </row>
    <row r="252" spans="1:17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54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2" s="57">
        <f>WEEKDAY(CD[[#This Row],[Datum]]+1,2)</f>
        <v>5</v>
      </c>
    </row>
    <row r="253" spans="1:17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54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3" s="57">
        <f>WEEKDAY(CD[[#This Row],[Datum]]+1,2)</f>
        <v>6</v>
      </c>
    </row>
    <row r="254" spans="1:17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54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54" s="57">
        <f>WEEKDAY(CD[[#This Row],[Datum]]+1,2)</f>
        <v>7</v>
      </c>
    </row>
    <row r="255" spans="1:17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54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5" s="57">
        <f>WEEKDAY(CD[[#This Row],[Datum]]+1,2)</f>
        <v>1</v>
      </c>
    </row>
    <row r="256" spans="1:17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54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6" s="57">
        <f>WEEKDAY(CD[[#This Row],[Datum]]+1,2)</f>
        <v>2</v>
      </c>
    </row>
    <row r="257" spans="1:17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54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7" s="57">
        <f>WEEKDAY(CD[[#This Row],[Datum]]+1,2)</f>
        <v>3</v>
      </c>
    </row>
    <row r="258" spans="1:17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54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8" s="57">
        <f>WEEKDAY(CD[[#This Row],[Datum]]+1,2)</f>
        <v>4</v>
      </c>
    </row>
    <row r="259" spans="1:17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54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9" s="57">
        <f>WEEKDAY(CD[[#This Row],[Datum]]+1,2)</f>
        <v>5</v>
      </c>
    </row>
    <row r="260" spans="1:17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54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0" s="57">
        <f>WEEKDAY(CD[[#This Row],[Datum]]+1,2)</f>
        <v>6</v>
      </c>
    </row>
    <row r="261" spans="1:17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5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1" s="58">
        <f>WEEKDAY(CD[[#This Row],[Datum]]+1,2)</f>
        <v>7</v>
      </c>
    </row>
    <row r="262" spans="1:17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5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2" s="58">
        <f>WEEKDAY(CD[[#This Row],[Datum]]+1,2)</f>
        <v>1</v>
      </c>
    </row>
    <row r="263" spans="1:17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5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3" s="58">
        <f>WEEKDAY(CD[[#This Row],[Datum]]+1,2)</f>
        <v>2</v>
      </c>
    </row>
    <row r="264" spans="1:17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5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4" s="58">
        <f>WEEKDAY(CD[[#This Row],[Datum]]+1,2)</f>
        <v>3</v>
      </c>
    </row>
    <row r="265" spans="1:17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5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5" s="58">
        <f>WEEKDAY(CD[[#This Row],[Datum]]+1,2)</f>
        <v>4</v>
      </c>
    </row>
    <row r="266" spans="1:17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5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6" s="58">
        <f>WEEKDAY(CD[[#This Row],[Datum]]+1,2)</f>
        <v>5</v>
      </c>
    </row>
    <row r="267" spans="1:17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5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7" s="58">
        <f>WEEKDAY(CD[[#This Row],[Datum]]+1,2)</f>
        <v>6</v>
      </c>
    </row>
    <row r="268" spans="1:17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5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8" s="58">
        <f>WEEKDAY(CD[[#This Row],[Datum]]+1,2)</f>
        <v>7</v>
      </c>
    </row>
    <row r="269" spans="1:17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5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9" s="58">
        <f>WEEKDAY(CD[[#This Row],[Datum]]+1,2)</f>
        <v>1</v>
      </c>
    </row>
    <row r="270" spans="1:17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5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0" s="58">
        <f>WEEKDAY(CD[[#This Row],[Datum]]+1,2)</f>
        <v>2</v>
      </c>
    </row>
    <row r="271" spans="1:17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5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1" s="58">
        <f>WEEKDAY(CD[[#This Row],[Datum]]+1,2)</f>
        <v>3</v>
      </c>
    </row>
    <row r="272" spans="1:17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5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2" s="58">
        <f>WEEKDAY(CD[[#This Row],[Datum]]+1,2)</f>
        <v>4</v>
      </c>
    </row>
    <row r="273" spans="1:17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5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3" s="58">
        <f>WEEKDAY(CD[[#This Row],[Datum]]+1,2)</f>
        <v>5</v>
      </c>
    </row>
    <row r="274" spans="1:17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5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4" s="58">
        <f>WEEKDAY(CD[[#This Row],[Datum]]+1,2)</f>
        <v>6</v>
      </c>
    </row>
    <row r="275" spans="1:17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5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75" s="58">
        <f>WEEKDAY(CD[[#This Row],[Datum]]+1,2)</f>
        <v>7</v>
      </c>
    </row>
    <row r="276" spans="1:17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5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6" s="58">
        <f>WEEKDAY(CD[[#This Row],[Datum]]+1,2)</f>
        <v>1</v>
      </c>
    </row>
    <row r="277" spans="1:17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5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7" s="58">
        <f>WEEKDAY(CD[[#This Row],[Datum]]+1,2)</f>
        <v>2</v>
      </c>
    </row>
    <row r="278" spans="1:17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5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8" s="58">
        <f>WEEKDAY(CD[[#This Row],[Datum]]+1,2)</f>
        <v>3</v>
      </c>
    </row>
    <row r="279" spans="1:17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5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9" s="58">
        <f>WEEKDAY(CD[[#This Row],[Datum]]+1,2)</f>
        <v>4</v>
      </c>
    </row>
    <row r="280" spans="1:17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5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0" s="58">
        <f>WEEKDAY(CD[[#This Row],[Datum]]+1,2)</f>
        <v>5</v>
      </c>
    </row>
    <row r="281" spans="1:17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5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1" s="58">
        <f>WEEKDAY(CD[[#This Row],[Datum]]+1,2)</f>
        <v>6</v>
      </c>
    </row>
    <row r="282" spans="1:17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5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82" s="58">
        <f>WEEKDAY(CD[[#This Row],[Datum]]+1,2)</f>
        <v>7</v>
      </c>
    </row>
    <row r="283" spans="1:17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5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3" s="58">
        <f>WEEKDAY(CD[[#This Row],[Datum]]+1,2)</f>
        <v>1</v>
      </c>
    </row>
    <row r="284" spans="1:17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5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4" s="58">
        <f>WEEKDAY(CD[[#This Row],[Datum]]+1,2)</f>
        <v>2</v>
      </c>
    </row>
    <row r="285" spans="1:17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5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5" s="58">
        <f>WEEKDAY(CD[[#This Row],[Datum]]+1,2)</f>
        <v>3</v>
      </c>
    </row>
    <row r="286" spans="1:17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5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6" s="58">
        <f>WEEKDAY(CD[[#This Row],[Datum]]+1,2)</f>
        <v>4</v>
      </c>
    </row>
    <row r="287" spans="1:17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5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7" s="58">
        <f>WEEKDAY(CD[[#This Row],[Datum]]+1,2)</f>
        <v>5</v>
      </c>
    </row>
    <row r="288" spans="1:17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5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8" s="58">
        <f>WEEKDAY(CD[[#This Row],[Datum]]+1,2)</f>
        <v>6</v>
      </c>
    </row>
    <row r="289" spans="1:20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5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89" s="58">
        <f>WEEKDAY(CD[[#This Row],[Datum]]+1,2)</f>
        <v>7</v>
      </c>
    </row>
    <row r="290" spans="1:20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5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0" s="58">
        <f>WEEKDAY(CD[[#This Row],[Datum]]+1,2)</f>
        <v>1</v>
      </c>
    </row>
    <row r="291" spans="1:20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5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1" s="58">
        <f>WEEKDAY(CD[[#This Row],[Datum]]+1,2)</f>
        <v>2</v>
      </c>
    </row>
    <row r="292" spans="1:20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5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2" s="58">
        <f>WEEKDAY(CD[[#This Row],[Datum]]+1,2)</f>
        <v>3</v>
      </c>
    </row>
    <row r="293" spans="1:20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5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3" s="58">
        <f>WEEKDAY(CD[[#This Row],[Datum]]+1,2)</f>
        <v>4</v>
      </c>
    </row>
    <row r="294" spans="1:20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5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4" s="58">
        <f>WEEKDAY(CD[[#This Row],[Datum]]+1,2)</f>
        <v>5</v>
      </c>
    </row>
    <row r="295" spans="1:20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5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5" s="58">
        <f>WEEKDAY(CD[[#This Row],[Datum]]+1,2)</f>
        <v>6</v>
      </c>
    </row>
    <row r="296" spans="1:20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5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96" s="58">
        <f>WEEKDAY(CD[[#This Row],[Datum]]+1,2)</f>
        <v>7</v>
      </c>
    </row>
    <row r="297" spans="1:20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5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7" s="58">
        <f>WEEKDAY(CD[[#This Row],[Datum]]+1,2)</f>
        <v>1</v>
      </c>
    </row>
    <row r="298" spans="1:20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108.7</v>
      </c>
      <c r="P298" s="54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8" s="57">
        <f>WEEKDAY(CD[[#This Row],[Datum]]+1,2)</f>
        <v>2</v>
      </c>
      <c r="R298" s="3" t="s">
        <v>37</v>
      </c>
    </row>
    <row r="299" spans="1:20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54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9" s="57">
        <f>WEEKDAY(CD[[#This Row],[Datum]]+1,2)</f>
        <v>3</v>
      </c>
    </row>
    <row r="300" spans="1:20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112.2</v>
      </c>
      <c r="P300" s="54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0" s="57">
        <f>WEEKDAY(CD[[#This Row],[Datum]]+1,2)</f>
        <v>4</v>
      </c>
    </row>
    <row r="301" spans="1:20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109.9</v>
      </c>
      <c r="P301" s="54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1" s="57">
        <f>WEEKDAY(CD[[#This Row],[Datum]]+1,2)</f>
        <v>5</v>
      </c>
    </row>
    <row r="302" spans="1:20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91.8</v>
      </c>
      <c r="P302" s="54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2" s="57">
        <f>WEEKDAY(CD[[#This Row],[Datum]]+1,2)</f>
        <v>6</v>
      </c>
    </row>
    <row r="303" spans="1:20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54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03" s="57">
        <f>WEEKDAY(CD[[#This Row],[Datum]]+1,2)</f>
        <v>7</v>
      </c>
      <c r="S303" s="17"/>
      <c r="T303" s="17"/>
    </row>
    <row r="304" spans="1:20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86.2</v>
      </c>
      <c r="P304" s="54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4" s="57">
        <f>WEEKDAY(CD[[#This Row],[Datum]]+1,2)</f>
        <v>1</v>
      </c>
      <c r="S304" s="17"/>
      <c r="T304" s="17"/>
    </row>
    <row r="305" spans="1:20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85.6</v>
      </c>
      <c r="P305" s="54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5" s="57">
        <f>WEEKDAY(CD[[#This Row],[Datum]]+1,2)</f>
        <v>2</v>
      </c>
      <c r="S305" s="17"/>
      <c r="T305" s="17"/>
    </row>
    <row r="306" spans="1:20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77.3</v>
      </c>
      <c r="P306" s="54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6" s="57">
        <f>WEEKDAY(CD[[#This Row],[Datum]]+1,2)</f>
        <v>3</v>
      </c>
      <c r="S306" s="17"/>
      <c r="T306" s="17"/>
    </row>
    <row r="307" spans="1:20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54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7" s="57">
        <f>WEEKDAY(CD[[#This Row],[Datum]]+1,2)</f>
        <v>4</v>
      </c>
      <c r="S307" s="17"/>
      <c r="T307" s="17"/>
    </row>
    <row r="308" spans="1:20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85.3</v>
      </c>
      <c r="P308" s="54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8" s="57">
        <f>WEEKDAY(CD[[#This Row],[Datum]]+1,2)</f>
        <v>5</v>
      </c>
      <c r="S308" s="17"/>
      <c r="T308" s="17"/>
    </row>
    <row r="309" spans="1:20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86.5</v>
      </c>
      <c r="P309" s="54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9" s="57">
        <f>WEEKDAY(CD[[#This Row],[Datum]]+1,2)</f>
        <v>6</v>
      </c>
      <c r="R309" s="3" t="s">
        <v>32</v>
      </c>
      <c r="S309" s="17"/>
      <c r="T309" s="17"/>
    </row>
    <row r="310" spans="1:20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54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0" s="57">
        <f>WEEKDAY(CD[[#This Row],[Datum]]+1,2)</f>
        <v>7</v>
      </c>
      <c r="R310" s="3" t="s">
        <v>32</v>
      </c>
      <c r="S310" s="17"/>
      <c r="T310" s="17"/>
    </row>
    <row r="311" spans="1:20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91.8</v>
      </c>
      <c r="P311" s="54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1" s="57">
        <f>WEEKDAY(CD[[#This Row],[Datum]]+1,2)</f>
        <v>1</v>
      </c>
      <c r="R311" s="3" t="s">
        <v>32</v>
      </c>
      <c r="S311" s="17"/>
      <c r="T311" s="17"/>
    </row>
    <row r="312" spans="1:20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54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2" s="57">
        <f>WEEKDAY(CD[[#This Row],[Datum]]+1,2)</f>
        <v>2</v>
      </c>
      <c r="S312" s="17"/>
      <c r="T312" s="17"/>
    </row>
    <row r="313" spans="1:20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54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3" s="57">
        <f>WEEKDAY(CD[[#This Row],[Datum]]+1,2)</f>
        <v>3</v>
      </c>
      <c r="R313" s="3" t="s">
        <v>32</v>
      </c>
      <c r="S313" s="17"/>
      <c r="T313" s="17"/>
    </row>
    <row r="314" spans="1:20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54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4" s="57">
        <f>WEEKDAY(CD[[#This Row],[Datum]]+1,2)</f>
        <v>4</v>
      </c>
      <c r="S314" s="17"/>
      <c r="T314" s="17"/>
    </row>
    <row r="315" spans="1:20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54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5" s="57">
        <f>WEEKDAY(CD[[#This Row],[Datum]]+1,2)</f>
        <v>5</v>
      </c>
    </row>
    <row r="316" spans="1:20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54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6" s="57">
        <f>WEEKDAY(CD[[#This Row],[Datum]]+1,2)</f>
        <v>6</v>
      </c>
    </row>
    <row r="317" spans="1:20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54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7" s="57">
        <f>WEEKDAY(CD[[#This Row],[Datum]]+1,2)</f>
        <v>7</v>
      </c>
    </row>
    <row r="318" spans="1:20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54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8" s="57">
        <f>WEEKDAY(CD[[#This Row],[Datum]]+1,2)</f>
        <v>1</v>
      </c>
    </row>
    <row r="319" spans="1:20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54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9" s="57">
        <f>WEEKDAY(CD[[#This Row],[Datum]]+1,2)</f>
        <v>2</v>
      </c>
    </row>
    <row r="320" spans="1:20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54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0" s="57">
        <f>WEEKDAY(CD[[#This Row],[Datum]]+1,2)</f>
        <v>3</v>
      </c>
    </row>
    <row r="321" spans="1:18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54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1" s="57">
        <f>WEEKDAY(CD[[#This Row],[Datum]]+1,2)</f>
        <v>4</v>
      </c>
    </row>
    <row r="322" spans="1:18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54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2" s="57">
        <f>WEEKDAY(CD[[#This Row],[Datum]]+1,2)</f>
        <v>5</v>
      </c>
    </row>
    <row r="323" spans="1:18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54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3" s="57">
        <f>WEEKDAY(CD[[#This Row],[Datum]]+1,2)</f>
        <v>6</v>
      </c>
      <c r="R323" s="3" t="s">
        <v>38</v>
      </c>
    </row>
    <row r="324" spans="1:18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54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24" s="57">
        <f>WEEKDAY(CD[[#This Row],[Datum]]+1,2)</f>
        <v>7</v>
      </c>
      <c r="R324" s="16"/>
    </row>
    <row r="325" spans="1:18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54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5" s="57">
        <f>WEEKDAY(CD[[#This Row],[Datum]]+1,2)</f>
        <v>1</v>
      </c>
      <c r="R325" s="16"/>
    </row>
    <row r="326" spans="1:18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54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6" s="57">
        <f>WEEKDAY(CD[[#This Row],[Datum]]+1,2)</f>
        <v>2</v>
      </c>
      <c r="R326" s="16"/>
    </row>
    <row r="327" spans="1:18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54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7" s="57">
        <f>WEEKDAY(CD[[#This Row],[Datum]]+1,2)</f>
        <v>3</v>
      </c>
      <c r="R327" s="16"/>
    </row>
    <row r="328" spans="1:18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54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8" s="57">
        <f>WEEKDAY(CD[[#This Row],[Datum]]+1,2)</f>
        <v>4</v>
      </c>
      <c r="R328" s="16"/>
    </row>
    <row r="329" spans="1:18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54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9" s="57">
        <f>WEEKDAY(CD[[#This Row],[Datum]]+1,2)</f>
        <v>5</v>
      </c>
      <c r="R329" s="16"/>
    </row>
    <row r="330" spans="1:18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54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0" s="57">
        <f>WEEKDAY(CD[[#This Row],[Datum]]+1,2)</f>
        <v>6</v>
      </c>
    </row>
    <row r="331" spans="1:18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54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1" s="57">
        <f>WEEKDAY(CD[[#This Row],[Datum]]+1,2)</f>
        <v>7</v>
      </c>
    </row>
    <row r="332" spans="1:18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54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2" s="57">
        <f>WEEKDAY(CD[[#This Row],[Datum]]+1,2)</f>
        <v>1</v>
      </c>
    </row>
    <row r="333" spans="1:18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54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3" s="57">
        <f>WEEKDAY(CD[[#This Row],[Datum]]+1,2)</f>
        <v>2</v>
      </c>
    </row>
    <row r="334" spans="1:18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54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4" s="57">
        <f>WEEKDAY(CD[[#This Row],[Datum]]+1,2)</f>
        <v>3</v>
      </c>
    </row>
    <row r="335" spans="1:18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54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5" s="57">
        <f>WEEKDAY(CD[[#This Row],[Datum]]+1,2)</f>
        <v>4</v>
      </c>
    </row>
    <row r="336" spans="1:18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54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6" s="57">
        <f>WEEKDAY(CD[[#This Row],[Datum]]+1,2)</f>
        <v>5</v>
      </c>
    </row>
    <row r="337" spans="1:17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54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7" s="57">
        <f>WEEKDAY(CD[[#This Row],[Datum]]+1,2)</f>
        <v>6</v>
      </c>
    </row>
    <row r="338" spans="1:17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54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8" s="57">
        <f>WEEKDAY(CD[[#This Row],[Datum]]+1,2)</f>
        <v>7</v>
      </c>
    </row>
    <row r="339" spans="1:17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54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9" s="57">
        <f>WEEKDAY(CD[[#This Row],[Datum]]+1,2)</f>
        <v>1</v>
      </c>
    </row>
    <row r="340" spans="1:17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54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0" s="57">
        <f>WEEKDAY(CD[[#This Row],[Datum]]+1,2)</f>
        <v>2</v>
      </c>
    </row>
    <row r="341" spans="1:17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54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1" s="57">
        <f>WEEKDAY(CD[[#This Row],[Datum]]+1,2)</f>
        <v>3</v>
      </c>
    </row>
    <row r="342" spans="1:17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54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2" s="57">
        <f>WEEKDAY(CD[[#This Row],[Datum]]+1,2)</f>
        <v>4</v>
      </c>
    </row>
    <row r="343" spans="1:17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54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3" s="57">
        <f>WEEKDAY(CD[[#This Row],[Datum]]+1,2)</f>
        <v>5</v>
      </c>
    </row>
    <row r="344" spans="1:17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54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4" s="57">
        <f>WEEKDAY(CD[[#This Row],[Datum]]+1,2)</f>
        <v>6</v>
      </c>
    </row>
    <row r="345" spans="1:17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54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45" s="57">
        <f>WEEKDAY(CD[[#This Row],[Datum]]+1,2)</f>
        <v>7</v>
      </c>
    </row>
    <row r="346" spans="1:17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54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6" s="57">
        <f>WEEKDAY(CD[[#This Row],[Datum]]+1,2)</f>
        <v>1</v>
      </c>
    </row>
    <row r="347" spans="1:17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54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47" s="57">
        <f>WEEKDAY(CD[[#This Row],[Datum]]+1,2)</f>
        <v>2</v>
      </c>
    </row>
    <row r="348" spans="1:17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54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8" s="57">
        <f>WEEKDAY(CD[[#This Row],[Datum]]+1,2)</f>
        <v>3</v>
      </c>
    </row>
    <row r="349" spans="1:17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54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9" s="57">
        <f>WEEKDAY(CD[[#This Row],[Datum]]+1,2)</f>
        <v>4</v>
      </c>
    </row>
    <row r="350" spans="1:17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54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0" s="57">
        <f>WEEKDAY(CD[[#This Row],[Datum]]+1,2)</f>
        <v>5</v>
      </c>
    </row>
    <row r="351" spans="1:17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54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1" s="57">
        <f>WEEKDAY(CD[[#This Row],[Datum]]+1,2)</f>
        <v>6</v>
      </c>
    </row>
    <row r="352" spans="1:17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54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2" s="57">
        <f>WEEKDAY(CD[[#This Row],[Datum]]+1,2)</f>
        <v>7</v>
      </c>
    </row>
    <row r="353" spans="1:17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54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3" s="57">
        <f>WEEKDAY(CD[[#This Row],[Datum]]+1,2)</f>
        <v>1</v>
      </c>
    </row>
    <row r="354" spans="1:17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54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4" s="57">
        <f>WEEKDAY(CD[[#This Row],[Datum]]+1,2)</f>
        <v>2</v>
      </c>
    </row>
    <row r="355" spans="1:17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54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5" s="57">
        <f>WEEKDAY(CD[[#This Row],[Datum]]+1,2)</f>
        <v>3</v>
      </c>
    </row>
    <row r="356" spans="1:17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54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6" s="57">
        <f>WEEKDAY(CD[[#This Row],[Datum]]+1,2)</f>
        <v>4</v>
      </c>
    </row>
    <row r="357" spans="1:17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54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7" s="57">
        <f>WEEKDAY(CD[[#This Row],[Datum]]+1,2)</f>
        <v>5</v>
      </c>
    </row>
    <row r="358" spans="1:17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54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8" s="57">
        <f>WEEKDAY(CD[[#This Row],[Datum]]+1,2)</f>
        <v>6</v>
      </c>
    </row>
    <row r="359" spans="1:17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54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9" s="57">
        <f>WEEKDAY(CD[[#This Row],[Datum]]+1,2)</f>
        <v>7</v>
      </c>
    </row>
    <row r="360" spans="1:17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54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0" s="57">
        <f>WEEKDAY(CD[[#This Row],[Datum]]+1,2)</f>
        <v>1</v>
      </c>
    </row>
    <row r="361" spans="1:17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54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1" s="57">
        <f>WEEKDAY(CD[[#This Row],[Datum]]+1,2)</f>
        <v>2</v>
      </c>
    </row>
    <row r="362" spans="1:17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54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2" s="57">
        <f>WEEKDAY(CD[[#This Row],[Datum]]+1,2)</f>
        <v>3</v>
      </c>
    </row>
    <row r="363" spans="1:17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54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3" s="57">
        <f>WEEKDAY(CD[[#This Row],[Datum]]+1,2)</f>
        <v>4</v>
      </c>
    </row>
    <row r="364" spans="1:17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54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4" s="57">
        <f>WEEKDAY(CD[[#This Row],[Datum]]+1,2)</f>
        <v>5</v>
      </c>
    </row>
    <row r="365" spans="1:17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54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5" s="57">
        <f>WEEKDAY(CD[[#This Row],[Datum]]+1,2)</f>
        <v>6</v>
      </c>
    </row>
    <row r="366" spans="1:17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54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66" s="57">
        <f>WEEKDAY(CD[[#This Row],[Datum]]+1,2)</f>
        <v>7</v>
      </c>
    </row>
    <row r="367" spans="1:17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5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7" s="58">
        <f>WEEKDAY(CD[[#This Row],[Datum]]+1,2)</f>
        <v>1</v>
      </c>
    </row>
    <row r="368" spans="1:17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5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8" s="58">
        <f>WEEKDAY(CD[[#This Row],[Datum]]+1,2)</f>
        <v>2</v>
      </c>
    </row>
    <row r="369" spans="1:18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5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9" s="58">
        <f>WEEKDAY(CD[[#This Row],[Datum]]+1,2)</f>
        <v>3</v>
      </c>
      <c r="R369" s="3" t="s">
        <v>36</v>
      </c>
    </row>
    <row r="370" spans="1:18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5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0" s="58">
        <f>WEEKDAY(CD[[#This Row],[Datum]]+1,2)</f>
        <v>4</v>
      </c>
    </row>
    <row r="371" spans="1:18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5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1" s="58">
        <f>WEEKDAY(CD[[#This Row],[Datum]]+1,2)</f>
        <v>5</v>
      </c>
    </row>
    <row r="372" spans="1:18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5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2" s="58">
        <f>WEEKDAY(CD[[#This Row],[Datum]]+1,2)</f>
        <v>6</v>
      </c>
    </row>
    <row r="373" spans="1:18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5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73" s="58">
        <f>WEEKDAY(CD[[#This Row],[Datum]]+1,2)</f>
        <v>7</v>
      </c>
    </row>
    <row r="374" spans="1:18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5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4" s="58">
        <f>WEEKDAY(CD[[#This Row],[Datum]]+1,2)</f>
        <v>1</v>
      </c>
    </row>
    <row r="375" spans="1:18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5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5" s="58">
        <f>WEEKDAY(CD[[#This Row],[Datum]]+1,2)</f>
        <v>2</v>
      </c>
    </row>
    <row r="376" spans="1:18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5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6" s="58">
        <f>WEEKDAY(CD[[#This Row],[Datum]]+1,2)</f>
        <v>3</v>
      </c>
    </row>
    <row r="377" spans="1:18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5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7" s="58">
        <f>WEEKDAY(CD[[#This Row],[Datum]]+1,2)</f>
        <v>4</v>
      </c>
    </row>
    <row r="378" spans="1:18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54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8" s="57">
        <f>WEEKDAY(CD[[#This Row],[Datum]]+1,2)</f>
        <v>5</v>
      </c>
    </row>
    <row r="379" spans="1:18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54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9" s="57">
        <f>WEEKDAY(CD[[#This Row],[Datum]]+1,2)</f>
        <v>6</v>
      </c>
    </row>
    <row r="380" spans="1:18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54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0" s="57">
        <f>WEEKDAY(CD[[#This Row],[Datum]]+1,2)</f>
        <v>7</v>
      </c>
    </row>
    <row r="381" spans="1:18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54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1" s="57">
        <f>WEEKDAY(CD[[#This Row],[Datum]]+1,2)</f>
        <v>1</v>
      </c>
    </row>
    <row r="382" spans="1:18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54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2" s="57">
        <f>WEEKDAY(CD[[#This Row],[Datum]]+1,2)</f>
        <v>2</v>
      </c>
    </row>
    <row r="383" spans="1:18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5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3" s="58">
        <f>WEEKDAY(CD[[#This Row],[Datum]]+1,2)</f>
        <v>3</v>
      </c>
    </row>
    <row r="384" spans="1:18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5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4" s="58">
        <f>WEEKDAY(CD[[#This Row],[Datum]]+1,2)</f>
        <v>4</v>
      </c>
    </row>
    <row r="385" spans="1:17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v>101</v>
      </c>
      <c r="P385" s="5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5" s="58">
        <f>WEEKDAY(CD[[#This Row],[Datum]]+1,2)</f>
        <v>5</v>
      </c>
    </row>
    <row r="386" spans="1:17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5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6" s="58">
        <f>WEEKDAY(CD[[#This Row],[Datum]]+1,2)</f>
        <v>6</v>
      </c>
    </row>
    <row r="387" spans="1:17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5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7" s="58">
        <f>WEEKDAY(CD[[#This Row],[Datum]]+1,2)</f>
        <v>7</v>
      </c>
    </row>
    <row r="388" spans="1:17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5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8" s="58">
        <f>WEEKDAY(CD[[#This Row],[Datum]]+1,2)</f>
        <v>1</v>
      </c>
    </row>
    <row r="389" spans="1:17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5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9" s="58">
        <f>WEEKDAY(CD[[#This Row],[Datum]]+1,2)</f>
        <v>2</v>
      </c>
    </row>
    <row r="390" spans="1:17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5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0" s="58">
        <f>WEEKDAY(CD[[#This Row],[Datum]]+1,2)</f>
        <v>3</v>
      </c>
    </row>
    <row r="391" spans="1:17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5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1" s="58">
        <f>WEEKDAY(CD[[#This Row],[Datum]]+1,2)</f>
        <v>4</v>
      </c>
    </row>
    <row r="392" spans="1:17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5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2" s="58">
        <f>WEEKDAY(CD[[#This Row],[Datum]]+1,2)</f>
        <v>5</v>
      </c>
    </row>
    <row r="393" spans="1:17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5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3" s="58">
        <f>WEEKDAY(CD[[#This Row],[Datum]]+1,2)</f>
        <v>6</v>
      </c>
    </row>
    <row r="394" spans="1:17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5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394" s="58">
        <f>WEEKDAY(CD[[#This Row],[Datum]]+1,2)</f>
        <v>7</v>
      </c>
    </row>
    <row r="395" spans="1:17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5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5" s="58">
        <f>WEEKDAY(CD[[#This Row],[Datum]]+1,2)</f>
        <v>1</v>
      </c>
    </row>
    <row r="396" spans="1:17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5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6" s="58">
        <f>WEEKDAY(CD[[#This Row],[Datum]]+1,2)</f>
        <v>2</v>
      </c>
    </row>
    <row r="397" spans="1:17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5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7" s="58">
        <f>WEEKDAY(CD[[#This Row],[Datum]]+1,2)</f>
        <v>3</v>
      </c>
    </row>
    <row r="398" spans="1:17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5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8" s="58">
        <f>WEEKDAY(CD[[#This Row],[Datum]]+1,2)</f>
        <v>4</v>
      </c>
    </row>
    <row r="399" spans="1:17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5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9" s="58">
        <f>WEEKDAY(CD[[#This Row],[Datum]]+1,2)</f>
        <v>5</v>
      </c>
    </row>
    <row r="400" spans="1:17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5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400" s="58">
        <f>WEEKDAY(CD[[#This Row],[Datum]]+1,2)</f>
        <v>6</v>
      </c>
    </row>
    <row r="401" spans="1:17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55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1" s="58">
        <f>WEEKDAY(CD[[#This Row],[Datum]]+1,2)</f>
        <v>7</v>
      </c>
    </row>
    <row r="402" spans="1:17" x14ac:dyDescent="0.2">
      <c r="A402" s="19">
        <v>44311</v>
      </c>
      <c r="B402" s="24">
        <f>-CD[[#This Row],[Verstorbene]]</f>
        <v>-357</v>
      </c>
      <c r="C402" s="2">
        <v>357</v>
      </c>
      <c r="D402" s="44">
        <v>59</v>
      </c>
      <c r="E402" s="21">
        <f>CD[[#This Row],[KH]]-CD[[#This Row],[KH (intensiv)]]</f>
        <v>102</v>
      </c>
      <c r="F402" s="21">
        <f>CD[[#This Row],[Infiziert]]-CD[[#This Row],[KH (nicht intensiv)]]-CD[[#This Row],[KH (intensiv)]]</f>
        <v>1439</v>
      </c>
      <c r="G402" s="20">
        <v>20200</v>
      </c>
      <c r="H402" s="20">
        <v>22151</v>
      </c>
      <c r="I402" s="20">
        <v>1600</v>
      </c>
      <c r="J402" s="20">
        <v>161</v>
      </c>
      <c r="K402" s="20">
        <v>4490</v>
      </c>
      <c r="L402" s="21">
        <f>CD[[#This Row],[Verstorbene]]+CD[[#This Row],[KH (intensiv)]]+CD[[#This Row],[KH (nicht intensiv)]]+CD[[#This Row],[Infiziert (o. KH)]]+CD[[#This Row],[Genesen]]-CD[[#This Row],[Total]]</f>
        <v>6</v>
      </c>
      <c r="M402" s="22">
        <f>CD[[#This Row],[Total]]-H401</f>
        <v>91</v>
      </c>
      <c r="N402" s="22">
        <f>CD[[#This Row],[Genesen]]-G401</f>
        <v>100</v>
      </c>
      <c r="O402" s="35">
        <v>161.1</v>
      </c>
      <c r="P402" s="55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2" s="58">
        <f>WEEKDAY(CD[[#This Row],[Datum]]+1,2)</f>
        <v>1</v>
      </c>
    </row>
    <row r="403" spans="1:17" x14ac:dyDescent="0.2">
      <c r="A403" s="19">
        <v>44312</v>
      </c>
      <c r="B403" s="24">
        <f>-CD[[#This Row],[Verstorbene]]</f>
        <v>-362</v>
      </c>
      <c r="C403" s="2">
        <v>362</v>
      </c>
      <c r="D403" s="44">
        <v>57</v>
      </c>
      <c r="E403" s="21">
        <f>CD[[#This Row],[KH]]-CD[[#This Row],[KH (intensiv)]]</f>
        <v>110</v>
      </c>
      <c r="F403" s="21">
        <f>CD[[#This Row],[Infiziert]]-CD[[#This Row],[KH (nicht intensiv)]]-CD[[#This Row],[KH (intensiv)]]</f>
        <v>1333</v>
      </c>
      <c r="G403" s="20">
        <v>20300</v>
      </c>
      <c r="H403" s="20">
        <v>22214</v>
      </c>
      <c r="I403" s="20">
        <v>1500</v>
      </c>
      <c r="J403" s="20">
        <v>167</v>
      </c>
      <c r="K403" s="20">
        <v>4734</v>
      </c>
      <c r="L403" s="21">
        <f>CD[[#This Row],[Verstorbene]]+CD[[#This Row],[KH (intensiv)]]+CD[[#This Row],[KH (nicht intensiv)]]+CD[[#This Row],[Infiziert (o. KH)]]+CD[[#This Row],[Genesen]]-CD[[#This Row],[Total]]</f>
        <v>-52</v>
      </c>
      <c r="M403" s="22">
        <f>CD[[#This Row],[Total]]-H402</f>
        <v>63</v>
      </c>
      <c r="N403" s="22">
        <f>CD[[#This Row],[Genesen]]-G402</f>
        <v>100</v>
      </c>
      <c r="O403" s="35">
        <v>161</v>
      </c>
      <c r="P403" s="55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3" s="58">
        <f>WEEKDAY(CD[[#This Row],[Datum]]+1,2)</f>
        <v>2</v>
      </c>
    </row>
    <row r="404" spans="1:17" x14ac:dyDescent="0.2">
      <c r="A404" s="19">
        <v>44313</v>
      </c>
      <c r="B404" s="24">
        <f>-CD[[#This Row],[Verstorbene]]</f>
        <v>-365</v>
      </c>
      <c r="C404" s="2">
        <v>365</v>
      </c>
      <c r="D404" s="44">
        <v>56</v>
      </c>
      <c r="E404" s="21">
        <f>CD[[#This Row],[KH]]-CD[[#This Row],[KH (intensiv)]]</f>
        <v>117</v>
      </c>
      <c r="F404" s="21">
        <f>CD[[#This Row],[Infiziert]]-CD[[#This Row],[KH (nicht intensiv)]]-CD[[#This Row],[KH (intensiv)]]</f>
        <v>1327</v>
      </c>
      <c r="G404" s="20">
        <v>20400</v>
      </c>
      <c r="H404" s="20">
        <v>22353</v>
      </c>
      <c r="I404" s="20">
        <v>1500</v>
      </c>
      <c r="J404" s="20">
        <v>173</v>
      </c>
      <c r="K404" s="20">
        <v>4536</v>
      </c>
      <c r="L404" s="21">
        <f>CD[[#This Row],[Verstorbene]]+CD[[#This Row],[KH (intensiv)]]+CD[[#This Row],[KH (nicht intensiv)]]+CD[[#This Row],[Infiziert (o. KH)]]+CD[[#This Row],[Genesen]]-CD[[#This Row],[Total]]</f>
        <v>-88</v>
      </c>
      <c r="M404" s="22">
        <f>CD[[#This Row],[Total]]-H403</f>
        <v>139</v>
      </c>
      <c r="N404" s="22">
        <f>CD[[#This Row],[Genesen]]-G403</f>
        <v>100</v>
      </c>
      <c r="O404" s="35">
        <v>146.69999999999999</v>
      </c>
      <c r="P404" s="55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4" s="58">
        <f>WEEKDAY(CD[[#This Row],[Datum]]+1,2)</f>
        <v>3</v>
      </c>
    </row>
    <row r="405" spans="1:17" x14ac:dyDescent="0.2">
      <c r="A405" s="19">
        <v>44314</v>
      </c>
      <c r="B405" s="24">
        <f>-CD[[#This Row],[Verstorbene]]</f>
        <v>-370</v>
      </c>
      <c r="C405" s="2">
        <v>370</v>
      </c>
      <c r="D405" s="44">
        <v>56</v>
      </c>
      <c r="E405" s="21">
        <f>CD[[#This Row],[KH]]-CD[[#This Row],[KH (intensiv)]]</f>
        <v>106</v>
      </c>
      <c r="F405" s="21">
        <f>CD[[#This Row],[Infiziert]]-CD[[#This Row],[KH (nicht intensiv)]]-CD[[#This Row],[KH (intensiv)]]</f>
        <v>1438</v>
      </c>
      <c r="G405" s="20">
        <v>20600</v>
      </c>
      <c r="H405" s="20">
        <v>22530</v>
      </c>
      <c r="I405" s="20">
        <v>1600</v>
      </c>
      <c r="J405" s="20">
        <v>162</v>
      </c>
      <c r="K405" s="20">
        <v>4469</v>
      </c>
      <c r="L405" s="21">
        <f>CD[[#This Row],[Verstorbene]]+CD[[#This Row],[KH (intensiv)]]+CD[[#This Row],[KH (nicht intensiv)]]+CD[[#This Row],[Infiziert (o. KH)]]+CD[[#This Row],[Genesen]]-CD[[#This Row],[Total]]</f>
        <v>40</v>
      </c>
      <c r="M405" s="22">
        <f>CD[[#This Row],[Total]]-H404</f>
        <v>177</v>
      </c>
      <c r="N405" s="22">
        <f>CD[[#This Row],[Genesen]]-G404</f>
        <v>200</v>
      </c>
      <c r="O405" s="35">
        <v>150.69999999999999</v>
      </c>
      <c r="P405" s="55" t="str" cm="1">
        <f t="array" ref="P4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5" s="58">
        <f>WEEKDAY(CD[[#This Row],[Datum]]+1,2)</f>
        <v>4</v>
      </c>
    </row>
    <row r="406" spans="1:17" x14ac:dyDescent="0.2">
      <c r="A406" s="19">
        <v>44315</v>
      </c>
      <c r="B406" s="24">
        <f>-CD[[#This Row],[Verstorbene]]</f>
        <v>-370</v>
      </c>
      <c r="C406" s="2">
        <v>370</v>
      </c>
      <c r="D406" s="44">
        <v>54</v>
      </c>
      <c r="E406" s="21">
        <f>CD[[#This Row],[KH]]-CD[[#This Row],[KH (intensiv)]]</f>
        <v>109</v>
      </c>
      <c r="F406" s="21">
        <f>CD[[#This Row],[Infiziert]]-CD[[#This Row],[KH (nicht intensiv)]]-CD[[#This Row],[KH (intensiv)]]</f>
        <v>1437</v>
      </c>
      <c r="G406" s="20">
        <v>20700</v>
      </c>
      <c r="H406" s="20">
        <v>22717</v>
      </c>
      <c r="I406" s="20">
        <v>1600</v>
      </c>
      <c r="J406" s="20">
        <v>163</v>
      </c>
      <c r="K406" s="20">
        <v>4493</v>
      </c>
      <c r="L406" s="21">
        <f>CD[[#This Row],[Verstorbene]]+CD[[#This Row],[KH (intensiv)]]+CD[[#This Row],[KH (nicht intensiv)]]+CD[[#This Row],[Infiziert (o. KH)]]+CD[[#This Row],[Genesen]]-CD[[#This Row],[Total]]</f>
        <v>-47</v>
      </c>
      <c r="M406" s="22">
        <f>CD[[#This Row],[Total]]-H405</f>
        <v>187</v>
      </c>
      <c r="N406" s="22">
        <f>CD[[#This Row],[Genesen]]-G405</f>
        <v>100</v>
      </c>
      <c r="O406" s="35">
        <v>149.5</v>
      </c>
      <c r="P406" s="55" t="str" cm="1">
        <f t="array" ref="P4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6" s="58">
        <f>WEEKDAY(CD[[#This Row],[Datum]]+1,2)</f>
        <v>5</v>
      </c>
    </row>
    <row r="407" spans="1:17" x14ac:dyDescent="0.2">
      <c r="A407" s="19">
        <v>44316</v>
      </c>
      <c r="B407" s="24">
        <f>-CD[[#This Row],[Verstorbene]]</f>
        <v>-374</v>
      </c>
      <c r="C407" s="2">
        <v>374</v>
      </c>
      <c r="D407" s="52">
        <v>50</v>
      </c>
      <c r="E407" s="21">
        <f>CD[[#This Row],[KH]]-CD[[#This Row],[KH (intensiv)]]</f>
        <v>110</v>
      </c>
      <c r="F407" s="21">
        <f>CD[[#This Row],[Infiziert]]-CD[[#This Row],[KH (nicht intensiv)]]-CD[[#This Row],[KH (intensiv)]]</f>
        <v>1540</v>
      </c>
      <c r="G407" s="20">
        <v>20800</v>
      </c>
      <c r="H407" s="20">
        <v>22876</v>
      </c>
      <c r="I407" s="20">
        <v>1700</v>
      </c>
      <c r="J407" s="26">
        <v>160</v>
      </c>
      <c r="K407" s="26">
        <v>4482</v>
      </c>
      <c r="L407" s="21">
        <f>CD[[#This Row],[Verstorbene]]+CD[[#This Row],[KH (intensiv)]]+CD[[#This Row],[KH (nicht intensiv)]]+CD[[#This Row],[Infiziert (o. KH)]]+CD[[#This Row],[Genesen]]-CD[[#This Row],[Total]]</f>
        <v>-2</v>
      </c>
      <c r="M407" s="22">
        <f>CD[[#This Row],[Total]]-H406</f>
        <v>159</v>
      </c>
      <c r="N407" s="22">
        <f>CD[[#This Row],[Genesen]]-G406</f>
        <v>100</v>
      </c>
      <c r="O407" s="35">
        <v>151.5</v>
      </c>
      <c r="P407" s="55" t="str" cm="1">
        <f t="array" ref="P4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7" s="58">
        <f>WEEKDAY(CD[[#This Row],[Datum]]+1,2)</f>
        <v>6</v>
      </c>
    </row>
    <row r="408" spans="1:17" x14ac:dyDescent="0.2">
      <c r="A408" s="19">
        <v>44317</v>
      </c>
      <c r="B408" s="24">
        <f>-CD[[#This Row],[Verstorbene]]</f>
        <v>-374</v>
      </c>
      <c r="C408" s="2">
        <v>374</v>
      </c>
      <c r="D408" s="52">
        <v>55</v>
      </c>
      <c r="E408" s="21">
        <f>CD[[#This Row],[KH]]-CD[[#This Row],[KH (intensiv)]]</f>
        <v>109</v>
      </c>
      <c r="F408" s="21">
        <f>CD[[#This Row],[Infiziert]]-CD[[#This Row],[KH (nicht intensiv)]]-CD[[#This Row],[KH (intensiv)]]</f>
        <v>1436</v>
      </c>
      <c r="G408" s="20">
        <v>21000</v>
      </c>
      <c r="H408" s="20">
        <v>22985</v>
      </c>
      <c r="I408" s="20">
        <v>1600</v>
      </c>
      <c r="J408" s="26">
        <v>164</v>
      </c>
      <c r="K408" s="26">
        <v>4264</v>
      </c>
      <c r="L408" s="21">
        <f>CD[[#This Row],[Verstorbene]]+CD[[#This Row],[KH (intensiv)]]+CD[[#This Row],[KH (nicht intensiv)]]+CD[[#This Row],[Infiziert (o. KH)]]+CD[[#This Row],[Genesen]]-CD[[#This Row],[Total]]</f>
        <v>-11</v>
      </c>
      <c r="M408" s="22">
        <f>CD[[#This Row],[Total]]-H407</f>
        <v>109</v>
      </c>
      <c r="N408" s="22">
        <f>CD[[#This Row],[Genesen]]-G407</f>
        <v>200</v>
      </c>
      <c r="O408" s="35">
        <v>151.30000000000001</v>
      </c>
      <c r="P408" s="55" t="str" cm="1">
        <f t="array" ref="P4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8" s="58">
        <f>WEEKDAY(CD[[#This Row],[Datum]]+1,2)</f>
        <v>7</v>
      </c>
    </row>
    <row r="409" spans="1:17" x14ac:dyDescent="0.2">
      <c r="A409" s="19">
        <v>44318</v>
      </c>
      <c r="B409" s="24">
        <f>-CD[[#This Row],[Verstorbene]]</f>
        <v>-374</v>
      </c>
      <c r="C409" s="2">
        <v>374</v>
      </c>
      <c r="D409" s="44">
        <v>61</v>
      </c>
      <c r="E409" s="21">
        <f>CD[[#This Row],[KH]]-CD[[#This Row],[KH (intensiv)]]</f>
        <v>103</v>
      </c>
      <c r="F409" s="21">
        <f>CD[[#This Row],[Infiziert]]-CD[[#This Row],[KH (nicht intensiv)]]-CD[[#This Row],[KH (intensiv)]]</f>
        <v>1336</v>
      </c>
      <c r="G409" s="20">
        <v>21100</v>
      </c>
      <c r="H409" s="20">
        <v>23019</v>
      </c>
      <c r="I409" s="20">
        <v>1500</v>
      </c>
      <c r="J409" s="26">
        <v>164</v>
      </c>
      <c r="K409" s="26">
        <v>4290</v>
      </c>
      <c r="L409" s="21">
        <f>CD[[#This Row],[Verstorbene]]+CD[[#This Row],[KH (intensiv)]]+CD[[#This Row],[KH (nicht intensiv)]]+CD[[#This Row],[Infiziert (o. KH)]]+CD[[#This Row],[Genesen]]-CD[[#This Row],[Total]]</f>
        <v>-45</v>
      </c>
      <c r="M409" s="22">
        <f>CD[[#This Row],[Total]]-H408</f>
        <v>34</v>
      </c>
      <c r="N409" s="22">
        <f>CD[[#This Row],[Genesen]]-G408</f>
        <v>100</v>
      </c>
      <c r="O409" s="35">
        <v>137.80000000000001</v>
      </c>
      <c r="P409" s="55" t="str" cm="1">
        <f t="array" ref="P4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9" s="58">
        <f>WEEKDAY(CD[[#This Row],[Datum]]+1,2)</f>
        <v>1</v>
      </c>
    </row>
    <row r="410" spans="1:17" x14ac:dyDescent="0.2">
      <c r="A410" s="19">
        <v>44319</v>
      </c>
      <c r="B410" s="24">
        <f>-CD[[#This Row],[Verstorbene]]</f>
        <v>-379</v>
      </c>
      <c r="C410" s="2">
        <v>379</v>
      </c>
      <c r="D410" s="44">
        <v>60</v>
      </c>
      <c r="E410" s="21">
        <f>CD[[#This Row],[KH]]-CD[[#This Row],[KH (intensiv)]]</f>
        <v>108</v>
      </c>
      <c r="F410" s="21">
        <f>CD[[#This Row],[Infiziert]]-CD[[#This Row],[KH (nicht intensiv)]]-CD[[#This Row],[KH (intensiv)]]</f>
        <v>1332</v>
      </c>
      <c r="G410" s="20">
        <v>21200</v>
      </c>
      <c r="H410" s="20">
        <v>23099</v>
      </c>
      <c r="I410" s="20">
        <v>1500</v>
      </c>
      <c r="J410" s="20">
        <v>168</v>
      </c>
      <c r="K410" s="20">
        <v>4337</v>
      </c>
      <c r="L410" s="21">
        <f>CD[[#This Row],[Verstorbene]]+CD[[#This Row],[KH (intensiv)]]+CD[[#This Row],[KH (nicht intensiv)]]+CD[[#This Row],[Infiziert (o. KH)]]+CD[[#This Row],[Genesen]]-CD[[#This Row],[Total]]</f>
        <v>-20</v>
      </c>
      <c r="M410" s="22">
        <f>CD[[#This Row],[Total]]-H409</f>
        <v>80</v>
      </c>
      <c r="N410" s="22">
        <f>CD[[#This Row],[Genesen]]-G409</f>
        <v>100</v>
      </c>
      <c r="O410" s="35">
        <v>139.9</v>
      </c>
      <c r="P410" s="55" t="str" cm="1">
        <f t="array" ref="P4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0" s="58">
        <f>WEEKDAY(CD[[#This Row],[Datum]]+1,2)</f>
        <v>2</v>
      </c>
    </row>
    <row r="411" spans="1:17" x14ac:dyDescent="0.2">
      <c r="A411" s="19">
        <v>44320</v>
      </c>
      <c r="B411" s="24">
        <f>-CD[[#This Row],[Verstorbene]]</f>
        <v>-380</v>
      </c>
      <c r="C411" s="2">
        <v>380</v>
      </c>
      <c r="D411" s="44">
        <v>58</v>
      </c>
      <c r="E411" s="21">
        <f>CD[[#This Row],[KH]]-CD[[#This Row],[KH (intensiv)]]</f>
        <v>101</v>
      </c>
      <c r="F411" s="21">
        <f>CD[[#This Row],[Infiziert]]-CD[[#This Row],[KH (nicht intensiv)]]-CD[[#This Row],[KH (intensiv)]]</f>
        <v>1241</v>
      </c>
      <c r="G411" s="20">
        <v>21400</v>
      </c>
      <c r="H411" s="20">
        <v>23162</v>
      </c>
      <c r="I411" s="20">
        <v>1400</v>
      </c>
      <c r="J411" s="20">
        <v>159</v>
      </c>
      <c r="K411" s="20">
        <v>3879</v>
      </c>
      <c r="L411" s="21">
        <f>CD[[#This Row],[Verstorbene]]+CD[[#This Row],[KH (intensiv)]]+CD[[#This Row],[KH (nicht intensiv)]]+CD[[#This Row],[Infiziert (o. KH)]]+CD[[#This Row],[Genesen]]-CD[[#This Row],[Total]]</f>
        <v>18</v>
      </c>
      <c r="M411" s="22">
        <f>CD[[#This Row],[Total]]-H410</f>
        <v>63</v>
      </c>
      <c r="N411" s="22">
        <f>CD[[#This Row],[Genesen]]-G410</f>
        <v>200</v>
      </c>
      <c r="O411" s="35">
        <v>124</v>
      </c>
      <c r="P411" s="55" t="str" cm="1">
        <f t="array" ref="P4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1" s="58">
        <f>WEEKDAY(CD[[#This Row],[Datum]]+1,2)</f>
        <v>3</v>
      </c>
    </row>
    <row r="412" spans="1:17" x14ac:dyDescent="0.2">
      <c r="A412" s="19">
        <v>44321</v>
      </c>
      <c r="B412" s="24">
        <f>-CD[[#This Row],[Verstorbene]]</f>
        <v>-383</v>
      </c>
      <c r="C412" s="2">
        <v>383</v>
      </c>
      <c r="D412" s="44">
        <v>59</v>
      </c>
      <c r="E412" s="21">
        <f>CD[[#This Row],[KH]]-CD[[#This Row],[KH (intensiv)]]</f>
        <v>88</v>
      </c>
      <c r="F412" s="21">
        <f>CD[[#This Row],[Infiziert]]-CD[[#This Row],[KH (nicht intensiv)]]-CD[[#This Row],[KH (intensiv)]]</f>
        <v>1253</v>
      </c>
      <c r="G412" s="20">
        <v>21600</v>
      </c>
      <c r="H412" s="20">
        <v>23347</v>
      </c>
      <c r="I412" s="20">
        <v>1400</v>
      </c>
      <c r="J412" s="20">
        <v>147</v>
      </c>
      <c r="K412" s="20">
        <v>3785</v>
      </c>
      <c r="L412" s="21">
        <f>CD[[#This Row],[Verstorbene]]+CD[[#This Row],[KH (intensiv)]]+CD[[#This Row],[KH (nicht intensiv)]]+CD[[#This Row],[Infiziert (o. KH)]]+CD[[#This Row],[Genesen]]-CD[[#This Row],[Total]]</f>
        <v>36</v>
      </c>
      <c r="M412" s="22">
        <f>CD[[#This Row],[Total]]-H411</f>
        <v>185</v>
      </c>
      <c r="N412" s="22">
        <f>CD[[#This Row],[Genesen]]-G411</f>
        <v>200</v>
      </c>
      <c r="O412" s="35">
        <v>127.4</v>
      </c>
      <c r="P412" s="55" t="str" cm="1">
        <f t="array" ref="P4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2" s="58">
        <f>WEEKDAY(CD[[#This Row],[Datum]]+1,2)</f>
        <v>4</v>
      </c>
    </row>
    <row r="413" spans="1:17" x14ac:dyDescent="0.2">
      <c r="A413" s="19">
        <v>44322</v>
      </c>
      <c r="B413" s="24">
        <f>-CD[[#This Row],[Verstorbene]]</f>
        <v>-388</v>
      </c>
      <c r="C413" s="2">
        <v>388</v>
      </c>
      <c r="D413" s="44">
        <v>59</v>
      </c>
      <c r="E413" s="21">
        <f>CD[[#This Row],[KH]]-CD[[#This Row],[KH (intensiv)]]</f>
        <v>94</v>
      </c>
      <c r="F413" s="21">
        <f>CD[[#This Row],[Infiziert]]-CD[[#This Row],[KH (nicht intensiv)]]-CD[[#This Row],[KH (intensiv)]]</f>
        <v>1247</v>
      </c>
      <c r="G413" s="20">
        <v>21700</v>
      </c>
      <c r="H413" s="20">
        <v>23468</v>
      </c>
      <c r="I413" s="20">
        <v>1400</v>
      </c>
      <c r="J413" s="20">
        <v>153</v>
      </c>
      <c r="K413" s="20">
        <v>3777</v>
      </c>
      <c r="L413" s="21">
        <f>CD[[#This Row],[Verstorbene]]+CD[[#This Row],[KH (intensiv)]]+CD[[#This Row],[KH (nicht intensiv)]]+CD[[#This Row],[Infiziert (o. KH)]]+CD[[#This Row],[Genesen]]-CD[[#This Row],[Total]]</f>
        <v>20</v>
      </c>
      <c r="M413" s="22">
        <f>CD[[#This Row],[Total]]-H412</f>
        <v>121</v>
      </c>
      <c r="N413" s="22">
        <f>CD[[#This Row],[Genesen]]-G412</f>
        <v>100</v>
      </c>
      <c r="O413" s="35">
        <v>120</v>
      </c>
      <c r="P413" s="55" t="str" cm="1">
        <f t="array" ref="P4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3" s="58">
        <f>WEEKDAY(CD[[#This Row],[Datum]]+1,2)</f>
        <v>5</v>
      </c>
    </row>
    <row r="414" spans="1:17" x14ac:dyDescent="0.2">
      <c r="A414" s="19">
        <v>44323</v>
      </c>
      <c r="B414" s="24">
        <f>-CD[[#This Row],[Verstorbene]]</f>
        <v>-390</v>
      </c>
      <c r="C414" s="2">
        <v>390</v>
      </c>
      <c r="D414" s="52">
        <v>63</v>
      </c>
      <c r="E414" s="21">
        <f>CD[[#This Row],[KH]]-CD[[#This Row],[KH (intensiv)]]</f>
        <v>87</v>
      </c>
      <c r="F414" s="21">
        <f>CD[[#This Row],[Infiziert]]-CD[[#This Row],[KH (nicht intensiv)]]-CD[[#This Row],[KH (intensiv)]]</f>
        <v>1250</v>
      </c>
      <c r="G414" s="20">
        <v>21800</v>
      </c>
      <c r="H414" s="20">
        <v>23585</v>
      </c>
      <c r="I414" s="20">
        <v>1400</v>
      </c>
      <c r="J414" s="26">
        <v>150</v>
      </c>
      <c r="K414" s="26">
        <v>3522</v>
      </c>
      <c r="L414" s="21">
        <f>CD[[#This Row],[Verstorbene]]+CD[[#This Row],[KH (intensiv)]]+CD[[#This Row],[KH (nicht intensiv)]]+CD[[#This Row],[Infiziert (o. KH)]]+CD[[#This Row],[Genesen]]-CD[[#This Row],[Total]]</f>
        <v>5</v>
      </c>
      <c r="M414" s="22">
        <f>CD[[#This Row],[Total]]-H413</f>
        <v>117</v>
      </c>
      <c r="N414" s="22">
        <f>CD[[#This Row],[Genesen]]-G413</f>
        <v>100</v>
      </c>
      <c r="O414" s="35">
        <v>112.6</v>
      </c>
      <c r="P414" s="55" t="str" cm="1">
        <f t="array" ref="P4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4" s="58">
        <f>WEEKDAY(CD[[#This Row],[Datum]]+1,2)</f>
        <v>6</v>
      </c>
    </row>
    <row r="415" spans="1:17" x14ac:dyDescent="0.2">
      <c r="A415" s="19">
        <v>44324</v>
      </c>
      <c r="B415" s="24">
        <f>-CD[[#This Row],[Verstorbene]]</f>
        <v>-391</v>
      </c>
      <c r="C415" s="2">
        <v>391</v>
      </c>
      <c r="D415" s="52">
        <v>60</v>
      </c>
      <c r="E415" s="21">
        <f>CD[[#This Row],[KH]]-CD[[#This Row],[KH (intensiv)]]</f>
        <v>74</v>
      </c>
      <c r="F415" s="21">
        <f>CD[[#This Row],[Infiziert]]-CD[[#This Row],[KH (nicht intensiv)]]-CD[[#This Row],[KH (intensiv)]]</f>
        <v>1266</v>
      </c>
      <c r="G415" s="20">
        <v>21900</v>
      </c>
      <c r="H415" s="20">
        <v>23662</v>
      </c>
      <c r="I415" s="20">
        <v>1400</v>
      </c>
      <c r="J415" s="26">
        <v>134</v>
      </c>
      <c r="K415" s="26">
        <v>3237</v>
      </c>
      <c r="L415" s="21">
        <f>CD[[#This Row],[Verstorbene]]+CD[[#This Row],[KH (intensiv)]]+CD[[#This Row],[KH (nicht intensiv)]]+CD[[#This Row],[Infiziert (o. KH)]]+CD[[#This Row],[Genesen]]-CD[[#This Row],[Total]]</f>
        <v>29</v>
      </c>
      <c r="M415" s="22">
        <f>CD[[#This Row],[Total]]-H414</f>
        <v>77</v>
      </c>
      <c r="N415" s="22">
        <f>CD[[#This Row],[Genesen]]-G414</f>
        <v>100</v>
      </c>
      <c r="O415" s="35">
        <v>107.6</v>
      </c>
      <c r="P415" s="55" t="str" cm="1">
        <f t="array" ref="P4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415" s="58">
        <f>WEEKDAY(CD[[#This Row],[Datum]]+1,2)</f>
        <v>7</v>
      </c>
    </row>
    <row r="416" spans="1:17" x14ac:dyDescent="0.2">
      <c r="A416" s="19">
        <v>44325</v>
      </c>
      <c r="B416" s="24">
        <f>-CD[[#This Row],[Verstorbene]]</f>
        <v>-391</v>
      </c>
      <c r="C416" s="2">
        <v>391</v>
      </c>
      <c r="D416" s="44">
        <v>62</v>
      </c>
      <c r="E416" s="21">
        <f>CD[[#This Row],[KH]]-CD[[#This Row],[KH (intensiv)]]</f>
        <v>84</v>
      </c>
      <c r="F416" s="21">
        <f>CD[[#This Row],[Infiziert]]-CD[[#This Row],[KH (nicht intensiv)]]-CD[[#This Row],[KH (intensiv)]]</f>
        <v>1154</v>
      </c>
      <c r="G416" s="20">
        <v>22000</v>
      </c>
      <c r="H416" s="20">
        <v>23734</v>
      </c>
      <c r="I416" s="20">
        <v>1300</v>
      </c>
      <c r="J416" s="20">
        <v>146</v>
      </c>
      <c r="K416" s="20">
        <v>3179</v>
      </c>
      <c r="L416" s="21">
        <f>CD[[#This Row],[Verstorbene]]+CD[[#This Row],[KH (intensiv)]]+CD[[#This Row],[KH (nicht intensiv)]]+CD[[#This Row],[Infiziert (o. KH)]]+CD[[#This Row],[Genesen]]-CD[[#This Row],[Total]]</f>
        <v>-43</v>
      </c>
      <c r="M416" s="22">
        <f>CD[[#This Row],[Total]]-H415</f>
        <v>72</v>
      </c>
      <c r="N416" s="22">
        <f>CD[[#This Row],[Genesen]]-G415</f>
        <v>100</v>
      </c>
      <c r="O416" s="35">
        <v>113</v>
      </c>
      <c r="P416" s="55" t="str" cm="1">
        <f t="array" ref="P4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6" s="58">
        <f>WEEKDAY(CD[[#This Row],[Datum]]+1,2)</f>
        <v>1</v>
      </c>
    </row>
    <row r="417" spans="1:17" x14ac:dyDescent="0.2">
      <c r="A417" s="19">
        <v>44326</v>
      </c>
      <c r="B417" s="24">
        <f>-CD[[#This Row],[Verstorbene]]</f>
        <v>-394</v>
      </c>
      <c r="C417" s="2">
        <v>394</v>
      </c>
      <c r="D417" s="44">
        <v>56</v>
      </c>
      <c r="E417" s="21">
        <f>CD[[#This Row],[KH]]-CD[[#This Row],[KH (intensiv)]]</f>
        <v>89</v>
      </c>
      <c r="F417" s="21">
        <f>CD[[#This Row],[Infiziert]]-CD[[#This Row],[KH (nicht intensiv)]]-CD[[#This Row],[KH (intensiv)]]</f>
        <v>1055</v>
      </c>
      <c r="G417" s="20">
        <v>22200</v>
      </c>
      <c r="H417" s="20">
        <v>23744</v>
      </c>
      <c r="I417" s="20">
        <v>1200</v>
      </c>
      <c r="J417" s="20">
        <v>145</v>
      </c>
      <c r="K417" s="20">
        <v>3205</v>
      </c>
      <c r="L417" s="21">
        <f>CD[[#This Row],[Verstorbene]]+CD[[#This Row],[KH (intensiv)]]+CD[[#This Row],[KH (nicht intensiv)]]+CD[[#This Row],[Infiziert (o. KH)]]+CD[[#This Row],[Genesen]]-CD[[#This Row],[Total]]</f>
        <v>50</v>
      </c>
      <c r="M417" s="22">
        <f>CD[[#This Row],[Total]]-H416</f>
        <v>10</v>
      </c>
      <c r="N417" s="22">
        <f>CD[[#This Row],[Genesen]]-G416</f>
        <v>200</v>
      </c>
      <c r="O417" s="35">
        <v>102.6</v>
      </c>
      <c r="P417" s="55" t="str" cm="1">
        <f t="array" ref="P4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7" s="58">
        <f>WEEKDAY(CD[[#This Row],[Datum]]+1,2)</f>
        <v>2</v>
      </c>
    </row>
    <row r="418" spans="1:17" x14ac:dyDescent="0.2">
      <c r="A418" s="19">
        <v>44327</v>
      </c>
      <c r="B418" s="24">
        <f>-CD[[#This Row],[Verstorbene]]</f>
        <v>-394</v>
      </c>
      <c r="C418" s="2">
        <v>394</v>
      </c>
      <c r="D418" s="44">
        <v>53</v>
      </c>
      <c r="E418" s="21">
        <f>CD[[#This Row],[KH]]-CD[[#This Row],[KH (intensiv)]]</f>
        <v>91</v>
      </c>
      <c r="F418" s="21">
        <f>CD[[#This Row],[Infiziert]]-CD[[#This Row],[KH (nicht intensiv)]]-CD[[#This Row],[KH (intensiv)]]</f>
        <v>956</v>
      </c>
      <c r="G418" s="20">
        <v>22300</v>
      </c>
      <c r="H418" s="20">
        <v>23827</v>
      </c>
      <c r="I418" s="20">
        <v>1100</v>
      </c>
      <c r="J418" s="20">
        <v>144</v>
      </c>
      <c r="K418" s="20">
        <v>2968</v>
      </c>
      <c r="L418" s="21">
        <f>CD[[#This Row],[Verstorbene]]+CD[[#This Row],[KH (intensiv)]]+CD[[#This Row],[KH (nicht intensiv)]]+CD[[#This Row],[Infiziert (o. KH)]]+CD[[#This Row],[Genesen]]-CD[[#This Row],[Total]]</f>
        <v>-33</v>
      </c>
      <c r="M418" s="22">
        <f>CD[[#This Row],[Total]]-H417</f>
        <v>83</v>
      </c>
      <c r="N418" s="22">
        <f>CD[[#This Row],[Genesen]]-G417</f>
        <v>100</v>
      </c>
      <c r="O418" s="35">
        <v>105.3</v>
      </c>
      <c r="P418" s="55" t="str" cm="1">
        <f t="array" ref="P4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8" s="58">
        <f>WEEKDAY(CD[[#This Row],[Datum]]+1,2)</f>
        <v>3</v>
      </c>
    </row>
    <row r="419" spans="1:17" x14ac:dyDescent="0.2">
      <c r="A419" s="19">
        <v>44328</v>
      </c>
      <c r="B419" s="24">
        <f>-CD[[#This Row],[Verstorbene]]</f>
        <v>-398</v>
      </c>
      <c r="C419" s="2">
        <v>398</v>
      </c>
      <c r="D419" s="44">
        <v>51</v>
      </c>
      <c r="E419" s="21">
        <f>CD[[#This Row],[KH]]-CD[[#This Row],[KH (intensiv)]]</f>
        <v>91</v>
      </c>
      <c r="F419" s="21">
        <f>CD[[#This Row],[Infiziert]]-CD[[#This Row],[KH (nicht intensiv)]]-CD[[#This Row],[KH (intensiv)]]</f>
        <v>958</v>
      </c>
      <c r="G419" s="20">
        <v>22400</v>
      </c>
      <c r="H419" s="20">
        <v>23940</v>
      </c>
      <c r="I419" s="20">
        <v>1100</v>
      </c>
      <c r="J419" s="20">
        <v>142</v>
      </c>
      <c r="K419" s="20">
        <v>2903</v>
      </c>
      <c r="L419" s="21">
        <f>CD[[#This Row],[Verstorbene]]+CD[[#This Row],[KH (intensiv)]]+CD[[#This Row],[KH (nicht intensiv)]]+CD[[#This Row],[Infiziert (o. KH)]]+CD[[#This Row],[Genesen]]-CD[[#This Row],[Total]]</f>
        <v>-42</v>
      </c>
      <c r="M419" s="22">
        <f>CD[[#This Row],[Total]]-H418</f>
        <v>113</v>
      </c>
      <c r="N419" s="22">
        <f>CD[[#This Row],[Genesen]]-G418</f>
        <v>100</v>
      </c>
      <c r="O419" s="35">
        <v>92.5</v>
      </c>
      <c r="P419" s="55" t="str" cm="1">
        <f t="array" ref="P4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19" s="58">
        <f>WEEKDAY(CD[[#This Row],[Datum]]+1,2)</f>
        <v>4</v>
      </c>
    </row>
    <row r="420" spans="1:17" x14ac:dyDescent="0.2">
      <c r="A420" s="19">
        <v>44329</v>
      </c>
      <c r="B420" s="24">
        <f>-CD[[#This Row],[Verstorbene]]</f>
        <v>-399</v>
      </c>
      <c r="C420" s="2">
        <v>399</v>
      </c>
      <c r="D420" s="44">
        <v>45</v>
      </c>
      <c r="E420" s="21">
        <f>CD[[#This Row],[KH]]-CD[[#This Row],[KH (intensiv)]]</f>
        <v>82</v>
      </c>
      <c r="F420" s="21">
        <f>CD[[#This Row],[Infiziert]]-CD[[#This Row],[KH (nicht intensiv)]]-CD[[#This Row],[KH (intensiv)]]</f>
        <v>973</v>
      </c>
      <c r="G420" s="20">
        <v>22500</v>
      </c>
      <c r="H420" s="20">
        <v>24022</v>
      </c>
      <c r="I420" s="20">
        <v>1100</v>
      </c>
      <c r="J420" s="20">
        <v>127</v>
      </c>
      <c r="K420" s="20">
        <v>2591</v>
      </c>
      <c r="L420" s="21">
        <f>CD[[#This Row],[Verstorbene]]+CD[[#This Row],[KH (intensiv)]]+CD[[#This Row],[KH (nicht intensiv)]]+CD[[#This Row],[Infiziert (o. KH)]]+CD[[#This Row],[Genesen]]-CD[[#This Row],[Total]]</f>
        <v>-23</v>
      </c>
      <c r="M420" s="22">
        <f>CD[[#This Row],[Total]]-H419</f>
        <v>82</v>
      </c>
      <c r="N420" s="22">
        <f>CD[[#This Row],[Genesen]]-G419</f>
        <v>100</v>
      </c>
      <c r="O420" s="35">
        <v>86.4</v>
      </c>
      <c r="P420" s="55" t="str" cm="1">
        <f t="array" ref="P4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0" s="58">
        <f>WEEKDAY(CD[[#This Row],[Datum]]+1,2)</f>
        <v>5</v>
      </c>
    </row>
    <row r="421" spans="1:17" x14ac:dyDescent="0.2">
      <c r="A421" s="19">
        <v>44330</v>
      </c>
      <c r="B421" s="24">
        <f>-CD[[#This Row],[Verstorbene]]</f>
        <v>-399</v>
      </c>
      <c r="C421" s="2">
        <v>399</v>
      </c>
      <c r="D421" s="52">
        <v>41</v>
      </c>
      <c r="E421" s="21">
        <f>CD[[#This Row],[KH]]-CD[[#This Row],[KH (intensiv)]]</f>
        <v>89</v>
      </c>
      <c r="F421" s="21">
        <f>CD[[#This Row],[Infiziert]]-CD[[#This Row],[KH (nicht intensiv)]]-CD[[#This Row],[KH (intensiv)]]</f>
        <v>870</v>
      </c>
      <c r="G421" s="20">
        <v>22600</v>
      </c>
      <c r="H421" s="20">
        <v>24072</v>
      </c>
      <c r="I421" s="20">
        <v>1000</v>
      </c>
      <c r="J421" s="26">
        <v>130</v>
      </c>
      <c r="K421" s="26">
        <v>2532</v>
      </c>
      <c r="L421" s="21">
        <f>CD[[#This Row],[Verstorbene]]+CD[[#This Row],[KH (intensiv)]]+CD[[#This Row],[KH (nicht intensiv)]]+CD[[#This Row],[Infiziert (o. KH)]]+CD[[#This Row],[Genesen]]-CD[[#This Row],[Total]]</f>
        <v>-73</v>
      </c>
      <c r="M421" s="22">
        <f>CD[[#This Row],[Total]]-H420</f>
        <v>50</v>
      </c>
      <c r="N421" s="22">
        <f>CD[[#This Row],[Genesen]]-G420</f>
        <v>100</v>
      </c>
      <c r="O421" s="35">
        <v>75.900000000000006</v>
      </c>
      <c r="P421" s="55" t="str" cm="1">
        <f t="array" ref="P4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1" s="58">
        <f>WEEKDAY(CD[[#This Row],[Datum]]+1,2)</f>
        <v>6</v>
      </c>
    </row>
    <row r="422" spans="1:17" x14ac:dyDescent="0.2">
      <c r="A422" s="19">
        <v>44331</v>
      </c>
      <c r="B422" s="24">
        <f>-CD[[#This Row],[Verstorbene]]</f>
        <v>-400</v>
      </c>
      <c r="C422" s="2">
        <v>400</v>
      </c>
      <c r="D422" s="52">
        <v>45</v>
      </c>
      <c r="E422" s="21">
        <f>CD[[#This Row],[KH]]-CD[[#This Row],[KH (intensiv)]]</f>
        <v>74</v>
      </c>
      <c r="F422" s="21">
        <f>CD[[#This Row],[Infiziert]]-CD[[#This Row],[KH (nicht intensiv)]]-CD[[#This Row],[KH (intensiv)]]</f>
        <v>881</v>
      </c>
      <c r="G422" s="20">
        <v>22700</v>
      </c>
      <c r="H422" s="20">
        <v>24139</v>
      </c>
      <c r="I422" s="20">
        <v>1000</v>
      </c>
      <c r="J422" s="26">
        <v>119</v>
      </c>
      <c r="K422" s="26">
        <v>2387</v>
      </c>
      <c r="L422" s="21">
        <f>CD[[#This Row],[Verstorbene]]+CD[[#This Row],[KH (intensiv)]]+CD[[#This Row],[KH (nicht intensiv)]]+CD[[#This Row],[Infiziert (o. KH)]]+CD[[#This Row],[Genesen]]-CD[[#This Row],[Total]]</f>
        <v>-39</v>
      </c>
      <c r="M422" s="22">
        <f>CD[[#This Row],[Total]]-H421</f>
        <v>67</v>
      </c>
      <c r="N422" s="22">
        <f>CD[[#This Row],[Genesen]]-G421</f>
        <v>100</v>
      </c>
      <c r="O422" s="35">
        <v>75.099999999999994</v>
      </c>
      <c r="P422" s="55" t="str" cm="1">
        <f t="array" ref="P4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2" s="58">
        <f>WEEKDAY(CD[[#This Row],[Datum]]+1,2)</f>
        <v>7</v>
      </c>
    </row>
    <row r="423" spans="1:17" x14ac:dyDescent="0.2">
      <c r="A423" s="19">
        <v>44332</v>
      </c>
      <c r="B423" s="24">
        <f>-CD[[#This Row],[Verstorbene]]</f>
        <v>-400</v>
      </c>
      <c r="C423" s="2">
        <v>400</v>
      </c>
      <c r="D423" s="44">
        <v>43</v>
      </c>
      <c r="E423" s="21">
        <f>CD[[#This Row],[KH]]-CD[[#This Row],[KH (intensiv)]]</f>
        <v>75</v>
      </c>
      <c r="F423" s="21">
        <f>CD[[#This Row],[Infiziert]]-CD[[#This Row],[KH (nicht intensiv)]]-CD[[#This Row],[KH (intensiv)]]</f>
        <v>842</v>
      </c>
      <c r="G423" s="20">
        <v>22800</v>
      </c>
      <c r="H423" s="20">
        <v>24185</v>
      </c>
      <c r="I423" s="20">
        <v>960</v>
      </c>
      <c r="J423" s="20">
        <v>118</v>
      </c>
      <c r="K423" s="20">
        <v>2346</v>
      </c>
      <c r="L423" s="21">
        <f>CD[[#This Row],[Verstorbene]]+CD[[#This Row],[KH (intensiv)]]+CD[[#This Row],[KH (nicht intensiv)]]+CD[[#This Row],[Infiziert (o. KH)]]+CD[[#This Row],[Genesen]]-CD[[#This Row],[Total]]</f>
        <v>-25</v>
      </c>
      <c r="M423" s="22">
        <f>CD[[#This Row],[Total]]-H422</f>
        <v>46</v>
      </c>
      <c r="N423" s="22">
        <f>CD[[#This Row],[Genesen]]-G422</f>
        <v>100</v>
      </c>
      <c r="O423" s="35">
        <v>73.3</v>
      </c>
      <c r="P423" s="55" t="str" cm="1">
        <f t="array" ref="P4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3" s="58">
        <f>WEEKDAY(CD[[#This Row],[Datum]]+1,2)</f>
        <v>1</v>
      </c>
    </row>
    <row r="424" spans="1:17" x14ac:dyDescent="0.2">
      <c r="A424" s="19">
        <v>44333</v>
      </c>
      <c r="B424" s="24">
        <f>-CD[[#This Row],[Verstorbene]]</f>
        <v>-404</v>
      </c>
      <c r="C424" s="2">
        <v>404</v>
      </c>
      <c r="D424" s="44">
        <v>42</v>
      </c>
      <c r="E424" s="21">
        <f>CD[[#This Row],[KH]]-CD[[#This Row],[KH (intensiv)]]</f>
        <v>76</v>
      </c>
      <c r="F424" s="21">
        <f>CD[[#This Row],[Infiziert]]-CD[[#This Row],[KH (nicht intensiv)]]-CD[[#This Row],[KH (intensiv)]]</f>
        <v>782</v>
      </c>
      <c r="G424" s="20">
        <v>22900</v>
      </c>
      <c r="H424" s="20">
        <v>24214</v>
      </c>
      <c r="I424" s="20">
        <v>900</v>
      </c>
      <c r="J424" s="20">
        <v>118</v>
      </c>
      <c r="K424" s="20">
        <v>2455</v>
      </c>
      <c r="L424" s="21">
        <f>CD[[#This Row],[Verstorbene]]+CD[[#This Row],[KH (intensiv)]]+CD[[#This Row],[KH (nicht intensiv)]]+CD[[#This Row],[Infiziert (o. KH)]]+CD[[#This Row],[Genesen]]-CD[[#This Row],[Total]]</f>
        <v>-10</v>
      </c>
      <c r="M424" s="22">
        <f>CD[[#This Row],[Total]]-H423</f>
        <v>29</v>
      </c>
      <c r="N424" s="22">
        <f>CD[[#This Row],[Genesen]]-G423</f>
        <v>100</v>
      </c>
      <c r="O424" s="35">
        <v>75.099999999999994</v>
      </c>
      <c r="P424" s="55" t="str" cm="1">
        <f t="array" ref="P4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4" s="58">
        <f>WEEKDAY(CD[[#This Row],[Datum]]+1,2)</f>
        <v>2</v>
      </c>
    </row>
    <row r="425" spans="1:17" x14ac:dyDescent="0.2">
      <c r="A425" s="19">
        <v>44334</v>
      </c>
      <c r="B425" s="24">
        <f>-CD[[#This Row],[Verstorbene]]</f>
        <v>-405</v>
      </c>
      <c r="C425" s="2">
        <v>405</v>
      </c>
      <c r="D425" s="44">
        <v>52</v>
      </c>
      <c r="E425" s="21">
        <f>CD[[#This Row],[KH]]-CD[[#This Row],[KH (intensiv)]]</f>
        <v>67</v>
      </c>
      <c r="F425" s="21">
        <f>CD[[#This Row],[Infiziert]]-CD[[#This Row],[KH (nicht intensiv)]]-CD[[#This Row],[KH (intensiv)]]</f>
        <v>741</v>
      </c>
      <c r="G425" s="20">
        <v>23000</v>
      </c>
      <c r="H425" s="20">
        <v>24298</v>
      </c>
      <c r="I425" s="20">
        <v>860</v>
      </c>
      <c r="J425" s="20">
        <v>119</v>
      </c>
      <c r="K425" s="20">
        <v>2317</v>
      </c>
      <c r="L425" s="21">
        <f>CD[[#This Row],[Verstorbene]]+CD[[#This Row],[KH (intensiv)]]+CD[[#This Row],[KH (nicht intensiv)]]+CD[[#This Row],[Infiziert (o. KH)]]+CD[[#This Row],[Genesen]]-CD[[#This Row],[Total]]</f>
        <v>-33</v>
      </c>
      <c r="M425" s="22">
        <f>CD[[#This Row],[Total]]-H424</f>
        <v>84</v>
      </c>
      <c r="N425" s="22">
        <f>CD[[#This Row],[Genesen]]-G424</f>
        <v>100</v>
      </c>
      <c r="O425" s="35">
        <v>72.5</v>
      </c>
      <c r="P425" s="55" t="str" cm="1">
        <f t="array" ref="P4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5" s="58">
        <f>WEEKDAY(CD[[#This Row],[Datum]]+1,2)</f>
        <v>3</v>
      </c>
    </row>
    <row r="426" spans="1:17" x14ac:dyDescent="0.2">
      <c r="A426" s="19">
        <v>44335</v>
      </c>
      <c r="B426" s="24">
        <f>-CD[[#This Row],[Verstorbene]]</f>
        <v>-408</v>
      </c>
      <c r="C426" s="2">
        <v>408</v>
      </c>
      <c r="D426" s="44">
        <v>40</v>
      </c>
      <c r="E426" s="21">
        <f>CD[[#This Row],[KH]]-CD[[#This Row],[KH (intensiv)]]</f>
        <v>61</v>
      </c>
      <c r="F426" s="21">
        <f>CD[[#This Row],[Infiziert]]-CD[[#This Row],[KH (nicht intensiv)]]-CD[[#This Row],[KH (intensiv)]]</f>
        <v>709</v>
      </c>
      <c r="G426" s="20">
        <v>23100</v>
      </c>
      <c r="H426" s="20">
        <v>24332</v>
      </c>
      <c r="I426" s="20">
        <v>810</v>
      </c>
      <c r="J426" s="20">
        <v>101</v>
      </c>
      <c r="K426" s="20">
        <v>2088</v>
      </c>
      <c r="L426" s="21">
        <f>CD[[#This Row],[Verstorbene]]+CD[[#This Row],[KH (intensiv)]]+CD[[#This Row],[KH (nicht intensiv)]]+CD[[#This Row],[Infiziert (o. KH)]]+CD[[#This Row],[Genesen]]-CD[[#This Row],[Total]]</f>
        <v>-14</v>
      </c>
      <c r="M426" s="22">
        <f>CD[[#This Row],[Total]]-H425</f>
        <v>34</v>
      </c>
      <c r="N426" s="22">
        <f>CD[[#This Row],[Genesen]]-G425</f>
        <v>100</v>
      </c>
      <c r="O426" s="35">
        <v>63.4</v>
      </c>
      <c r="P426" s="55" t="str" cm="1">
        <f t="array" ref="P4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6" s="58">
        <f>WEEKDAY(CD[[#This Row],[Datum]]+1,2)</f>
        <v>4</v>
      </c>
    </row>
    <row r="427" spans="1:17" x14ac:dyDescent="0.2">
      <c r="A427" s="19">
        <v>44336</v>
      </c>
      <c r="B427" s="24">
        <f>-CD[[#This Row],[Verstorbene]]</f>
        <v>-408</v>
      </c>
      <c r="C427" s="2">
        <v>408</v>
      </c>
      <c r="D427" s="44">
        <v>42</v>
      </c>
      <c r="E427" s="21">
        <f>CD[[#This Row],[KH]]-CD[[#This Row],[KH (intensiv)]]</f>
        <v>55</v>
      </c>
      <c r="F427" s="21">
        <f>CD[[#This Row],[Infiziert]]-CD[[#This Row],[KH (nicht intensiv)]]-CD[[#This Row],[KH (intensiv)]]</f>
        <v>693</v>
      </c>
      <c r="G427" s="20">
        <v>23200</v>
      </c>
      <c r="H427" s="20">
        <v>24412</v>
      </c>
      <c r="I427" s="20">
        <v>790</v>
      </c>
      <c r="J427" s="20">
        <v>97</v>
      </c>
      <c r="K427" s="20">
        <v>2019</v>
      </c>
      <c r="L427" s="21">
        <f>CD[[#This Row],[Verstorbene]]+CD[[#This Row],[KH (intensiv)]]+CD[[#This Row],[KH (nicht intensiv)]]+CD[[#This Row],[Infiziert (o. KH)]]+CD[[#This Row],[Genesen]]-CD[[#This Row],[Total]]</f>
        <v>-14</v>
      </c>
      <c r="M427" s="22">
        <f>CD[[#This Row],[Total]]-H426</f>
        <v>80</v>
      </c>
      <c r="N427" s="22">
        <f>CD[[#This Row],[Genesen]]-G426</f>
        <v>100</v>
      </c>
      <c r="O427" s="35">
        <v>63.5</v>
      </c>
      <c r="P427" s="55" t="str" cm="1">
        <f t="array" ref="P4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7" s="58">
        <f>WEEKDAY(CD[[#This Row],[Datum]]+1,2)</f>
        <v>5</v>
      </c>
    </row>
    <row r="428" spans="1:17" x14ac:dyDescent="0.2">
      <c r="A428" s="19">
        <v>44337</v>
      </c>
      <c r="B428" s="24">
        <f>-CD[[#This Row],[Verstorbene]]</f>
        <v>-409</v>
      </c>
      <c r="C428" s="2">
        <v>409</v>
      </c>
      <c r="D428" s="52">
        <v>41</v>
      </c>
      <c r="E428" s="21">
        <f>CD[[#This Row],[KH]]-CD[[#This Row],[KH (intensiv)]]</f>
        <v>56</v>
      </c>
      <c r="F428" s="21">
        <f>CD[[#This Row],[Infiziert]]-CD[[#This Row],[KH (nicht intensiv)]]-CD[[#This Row],[KH (intensiv)]]</f>
        <v>663</v>
      </c>
      <c r="G428" s="20">
        <v>23300</v>
      </c>
      <c r="H428" s="20">
        <v>24457</v>
      </c>
      <c r="I428" s="20">
        <v>760</v>
      </c>
      <c r="J428" s="26">
        <v>97</v>
      </c>
      <c r="K428" s="26">
        <v>1936</v>
      </c>
      <c r="L428" s="21">
        <f>CD[[#This Row],[Verstorbene]]+CD[[#This Row],[KH (intensiv)]]+CD[[#This Row],[KH (nicht intensiv)]]+CD[[#This Row],[Infiziert (o. KH)]]+CD[[#This Row],[Genesen]]-CD[[#This Row],[Total]]</f>
        <v>12</v>
      </c>
      <c r="M428" s="22">
        <f>CD[[#This Row],[Total]]-H427</f>
        <v>45</v>
      </c>
      <c r="N428" s="22">
        <f>CD[[#This Row],[Genesen]]-G427</f>
        <v>100</v>
      </c>
      <c r="O428" s="35">
        <v>58.4</v>
      </c>
      <c r="P428" s="55" t="str" cm="1">
        <f t="array" ref="P4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8" s="58">
        <f>WEEKDAY(CD[[#This Row],[Datum]]+1,2)</f>
        <v>6</v>
      </c>
    </row>
    <row r="429" spans="1:17" x14ac:dyDescent="0.2">
      <c r="A429" s="19">
        <v>44338</v>
      </c>
      <c r="B429" s="24">
        <f>-CD[[#This Row],[Verstorbene]]</f>
        <v>-409</v>
      </c>
      <c r="C429" s="2">
        <v>409</v>
      </c>
      <c r="D429" s="52">
        <v>39</v>
      </c>
      <c r="E429" s="21">
        <f>CD[[#This Row],[KH]]-CD[[#This Row],[KH (intensiv)]]</f>
        <v>51</v>
      </c>
      <c r="F429" s="21">
        <f>CD[[#This Row],[Infiziert]]-CD[[#This Row],[KH (nicht intensiv)]]-CD[[#This Row],[KH (intensiv)]]</f>
        <v>680</v>
      </c>
      <c r="G429" s="20">
        <v>23400</v>
      </c>
      <c r="H429" s="20">
        <v>24534</v>
      </c>
      <c r="I429" s="20">
        <v>770</v>
      </c>
      <c r="J429" s="26">
        <v>90</v>
      </c>
      <c r="K429" s="26">
        <v>1845</v>
      </c>
      <c r="L429" s="21">
        <f>CD[[#This Row],[Verstorbene]]+CD[[#This Row],[KH (intensiv)]]+CD[[#This Row],[KH (nicht intensiv)]]+CD[[#This Row],[Infiziert (o. KH)]]+CD[[#This Row],[Genesen]]-CD[[#This Row],[Total]]</f>
        <v>45</v>
      </c>
      <c r="M429" s="22">
        <f>CD[[#This Row],[Total]]-H428</f>
        <v>77</v>
      </c>
      <c r="N429" s="22">
        <f>CD[[#This Row],[Genesen]]-G428</f>
        <v>100</v>
      </c>
      <c r="O429" s="35">
        <v>63.5</v>
      </c>
      <c r="P429" s="55" t="str" cm="1">
        <f t="array" ref="P4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9" s="58">
        <f>WEEKDAY(CD[[#This Row],[Datum]]+1,2)</f>
        <v>7</v>
      </c>
    </row>
    <row r="430" spans="1:17" x14ac:dyDescent="0.2">
      <c r="A430" s="19">
        <v>44339</v>
      </c>
      <c r="B430" s="24">
        <f>-CD[[#This Row],[Verstorbene]]</f>
        <v>-409</v>
      </c>
      <c r="C430" s="2">
        <v>409</v>
      </c>
      <c r="D430" s="52">
        <v>39</v>
      </c>
      <c r="E430" s="21">
        <f>CD[[#This Row],[KH]]-CD[[#This Row],[KH (intensiv)]]</f>
        <v>55</v>
      </c>
      <c r="F430" s="21">
        <f>CD[[#This Row],[Infiziert]]-CD[[#This Row],[KH (nicht intensiv)]]-CD[[#This Row],[KH (intensiv)]]</f>
        <v>646</v>
      </c>
      <c r="G430" s="20">
        <v>23400</v>
      </c>
      <c r="H430" s="20">
        <v>24577</v>
      </c>
      <c r="I430" s="20">
        <v>740</v>
      </c>
      <c r="J430" s="26">
        <v>94</v>
      </c>
      <c r="K430" s="26">
        <v>1827</v>
      </c>
      <c r="L430" s="21">
        <f>CD[[#This Row],[Verstorbene]]+CD[[#This Row],[KH (intensiv)]]+CD[[#This Row],[KH (nicht intensiv)]]+CD[[#This Row],[Infiziert (o. KH)]]+CD[[#This Row],[Genesen]]-CD[[#This Row],[Total]]</f>
        <v>-28</v>
      </c>
      <c r="M430" s="22">
        <f>CD[[#This Row],[Total]]-H429</f>
        <v>43</v>
      </c>
      <c r="N430" s="22">
        <f>CD[[#This Row],[Genesen]]-G429</f>
        <v>0</v>
      </c>
      <c r="O430" s="35">
        <v>63.5</v>
      </c>
      <c r="P430" s="55" t="str" cm="1">
        <f t="array" ref="P4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0" s="58">
        <f>WEEKDAY(CD[[#This Row],[Datum]]+1,2)</f>
        <v>1</v>
      </c>
    </row>
    <row r="431" spans="1:17" x14ac:dyDescent="0.2">
      <c r="A431" s="19">
        <v>44340</v>
      </c>
      <c r="B431" s="24">
        <f>-CD[[#This Row],[Verstorbene]]</f>
        <v>-409</v>
      </c>
      <c r="C431" s="2">
        <v>409</v>
      </c>
      <c r="D431" s="52">
        <v>37</v>
      </c>
      <c r="E431" s="21">
        <f>CD[[#This Row],[KH]]-CD[[#This Row],[KH (intensiv)]]</f>
        <v>57</v>
      </c>
      <c r="F431" s="21">
        <f>CD[[#This Row],[Infiziert]]-CD[[#This Row],[KH (nicht intensiv)]]-CD[[#This Row],[KH (intensiv)]]</f>
        <v>596</v>
      </c>
      <c r="G431" s="20">
        <v>23500</v>
      </c>
      <c r="H431" s="20">
        <v>24606</v>
      </c>
      <c r="I431" s="20">
        <v>690</v>
      </c>
      <c r="J431" s="26">
        <v>94</v>
      </c>
      <c r="K431" s="26">
        <v>1848</v>
      </c>
      <c r="L431" s="21">
        <f>CD[[#This Row],[Verstorbene]]+CD[[#This Row],[KH (intensiv)]]+CD[[#This Row],[KH (nicht intensiv)]]+CD[[#This Row],[Infiziert (o. KH)]]+CD[[#This Row],[Genesen]]-CD[[#This Row],[Total]]</f>
        <v>-7</v>
      </c>
      <c r="M431" s="22">
        <f>CD[[#This Row],[Total]]-H430</f>
        <v>29</v>
      </c>
      <c r="N431" s="22">
        <f>CD[[#This Row],[Genesen]]-G430</f>
        <v>100</v>
      </c>
      <c r="O431" s="35">
        <v>62.6</v>
      </c>
      <c r="P431" s="55" t="str" cm="1">
        <f t="array" ref="P4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1" s="58">
        <f>WEEKDAY(CD[[#This Row],[Datum]]+1,2)</f>
        <v>2</v>
      </c>
    </row>
    <row r="432" spans="1:17" x14ac:dyDescent="0.2">
      <c r="A432" s="19">
        <v>44341</v>
      </c>
      <c r="B432" s="24">
        <f>-CD[[#This Row],[Verstorbene]]</f>
        <v>-413</v>
      </c>
      <c r="C432" s="2">
        <v>413</v>
      </c>
      <c r="D432" s="44">
        <v>38</v>
      </c>
      <c r="E432" s="21">
        <f>CD[[#This Row],[KH]]-CD[[#This Row],[KH (intensiv)]]</f>
        <v>54</v>
      </c>
      <c r="F432" s="21">
        <f>CD[[#This Row],[Infiziert]]-CD[[#This Row],[KH (nicht intensiv)]]-CD[[#This Row],[KH (intensiv)]]</f>
        <v>558</v>
      </c>
      <c r="G432" s="20">
        <v>23600</v>
      </c>
      <c r="H432" s="20">
        <v>24632</v>
      </c>
      <c r="I432" s="20">
        <v>650</v>
      </c>
      <c r="J432" s="20">
        <v>92</v>
      </c>
      <c r="K432" s="20">
        <v>1656</v>
      </c>
      <c r="L432" s="21">
        <f>CD[[#This Row],[Verstorbene]]+CD[[#This Row],[KH (intensiv)]]+CD[[#This Row],[KH (nicht intensiv)]]+CD[[#This Row],[Infiziert (o. KH)]]+CD[[#This Row],[Genesen]]-CD[[#This Row],[Total]]</f>
        <v>31</v>
      </c>
      <c r="M432" s="22">
        <f>CD[[#This Row],[Total]]-H431</f>
        <v>26</v>
      </c>
      <c r="N432" s="22">
        <f>CD[[#This Row],[Genesen]]-G431</f>
        <v>100</v>
      </c>
      <c r="O432" s="35">
        <v>54.4</v>
      </c>
      <c r="P432" s="55" t="str" cm="1">
        <f t="array" ref="P4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2" s="58">
        <f>WEEKDAY(CD[[#This Row],[Datum]]+1,2)</f>
        <v>3</v>
      </c>
    </row>
    <row r="433" spans="1:17" x14ac:dyDescent="0.2">
      <c r="A433" s="19">
        <v>44342</v>
      </c>
      <c r="B433" s="24">
        <f>-CD[[#This Row],[Verstorbene]]</f>
        <v>-413</v>
      </c>
      <c r="C433" s="2">
        <v>413</v>
      </c>
      <c r="D433" s="44">
        <v>37</v>
      </c>
      <c r="E433" s="21">
        <f>CD[[#This Row],[KH]]-CD[[#This Row],[KH (intensiv)]]</f>
        <v>53</v>
      </c>
      <c r="F433" s="21">
        <f>CD[[#This Row],[Infiziert]]-CD[[#This Row],[KH (nicht intensiv)]]-CD[[#This Row],[KH (intensiv)]]</f>
        <v>560</v>
      </c>
      <c r="G433" s="20">
        <v>23600</v>
      </c>
      <c r="H433" s="20">
        <v>24683</v>
      </c>
      <c r="I433" s="20">
        <v>650</v>
      </c>
      <c r="J433" s="20">
        <v>90</v>
      </c>
      <c r="K433" s="20">
        <v>1548</v>
      </c>
      <c r="L433" s="21">
        <f>CD[[#This Row],[Verstorbene]]+CD[[#This Row],[KH (intensiv)]]+CD[[#This Row],[KH (nicht intensiv)]]+CD[[#This Row],[Infiziert (o. KH)]]+CD[[#This Row],[Genesen]]-CD[[#This Row],[Total]]</f>
        <v>-20</v>
      </c>
      <c r="M433" s="22">
        <f>CD[[#This Row],[Total]]-H432</f>
        <v>51</v>
      </c>
      <c r="N433" s="22">
        <f>CD[[#This Row],[Genesen]]-G432</f>
        <v>0</v>
      </c>
      <c r="O433" s="35">
        <v>55.6</v>
      </c>
      <c r="P433" s="55" t="str" cm="1">
        <f t="array" ref="P4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3" s="58">
        <f>WEEKDAY(CD[[#This Row],[Datum]]+1,2)</f>
        <v>4</v>
      </c>
    </row>
    <row r="434" spans="1:17" x14ac:dyDescent="0.2">
      <c r="A434" s="19">
        <v>44343</v>
      </c>
      <c r="B434" s="24">
        <f>-CD[[#This Row],[Verstorbene]]</f>
        <v>-416</v>
      </c>
      <c r="C434" s="2">
        <v>416</v>
      </c>
      <c r="D434" s="52">
        <v>34</v>
      </c>
      <c r="E434" s="21">
        <f>CD[[#This Row],[KH]]-CD[[#This Row],[KH (intensiv)]]</f>
        <v>48</v>
      </c>
      <c r="F434" s="21">
        <f>CD[[#This Row],[Infiziert]]-CD[[#This Row],[KH (nicht intensiv)]]-CD[[#This Row],[KH (intensiv)]]</f>
        <v>518</v>
      </c>
      <c r="G434" s="20">
        <v>23700</v>
      </c>
      <c r="H434" s="20">
        <v>24728</v>
      </c>
      <c r="I434" s="20">
        <v>600</v>
      </c>
      <c r="J434" s="26">
        <v>82</v>
      </c>
      <c r="K434" s="23">
        <v>1548</v>
      </c>
      <c r="L434" s="21">
        <f>CD[[#This Row],[Verstorbene]]+CD[[#This Row],[KH (intensiv)]]+CD[[#This Row],[KH (nicht intensiv)]]+CD[[#This Row],[Infiziert (o. KH)]]+CD[[#This Row],[Genesen]]-CD[[#This Row],[Total]]</f>
        <v>-12</v>
      </c>
      <c r="M434" s="22">
        <f>CD[[#This Row],[Total]]-H433</f>
        <v>45</v>
      </c>
      <c r="N434" s="22">
        <f>CD[[#This Row],[Genesen]]-G433</f>
        <v>100</v>
      </c>
      <c r="O434" s="35">
        <f>SUM(M428:M434)/$O$1</f>
        <v>50.813906930148562</v>
      </c>
      <c r="P434" s="55" t="str" cm="1">
        <f t="array" ref="P4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4" s="58">
        <f>WEEKDAY(CD[[#This Row],[Datum]]+1,2)</f>
        <v>5</v>
      </c>
    </row>
    <row r="435" spans="1:17" x14ac:dyDescent="0.2">
      <c r="A435" s="19">
        <v>44344</v>
      </c>
      <c r="B435" s="24">
        <f>-CD[[#This Row],[Verstorbene]]</f>
        <v>-416</v>
      </c>
      <c r="C435" s="2">
        <v>416</v>
      </c>
      <c r="D435" s="52">
        <v>32</v>
      </c>
      <c r="E435" s="21">
        <f>CD[[#This Row],[KH]]-CD[[#This Row],[KH (intensiv)]]</f>
        <v>46</v>
      </c>
      <c r="F435" s="21">
        <f>CD[[#This Row],[Infiziert]]-CD[[#This Row],[KH (nicht intensiv)]]-CD[[#This Row],[KH (intensiv)]]</f>
        <v>522</v>
      </c>
      <c r="G435" s="20">
        <v>23800</v>
      </c>
      <c r="H435" s="20">
        <v>24764</v>
      </c>
      <c r="I435" s="20">
        <v>600</v>
      </c>
      <c r="J435" s="26">
        <v>78</v>
      </c>
      <c r="K435" s="26">
        <v>1530</v>
      </c>
      <c r="L435" s="21">
        <f>CD[[#This Row],[Verstorbene]]+CD[[#This Row],[KH (intensiv)]]+CD[[#This Row],[KH (nicht intensiv)]]+CD[[#This Row],[Infiziert (o. KH)]]+CD[[#This Row],[Genesen]]-CD[[#This Row],[Total]]</f>
        <v>52</v>
      </c>
      <c r="M435" s="22">
        <f>CD[[#This Row],[Total]]-H434</f>
        <v>36</v>
      </c>
      <c r="N435" s="22">
        <f>CD[[#This Row],[Genesen]]-G434</f>
        <v>100</v>
      </c>
      <c r="O435" s="35">
        <v>47</v>
      </c>
      <c r="P435" s="55" t="str" cm="1">
        <f t="array" ref="P4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5" s="58">
        <f>WEEKDAY(CD[[#This Row],[Datum]]+1,2)</f>
        <v>6</v>
      </c>
    </row>
    <row r="436" spans="1:17" x14ac:dyDescent="0.2">
      <c r="A436" s="19">
        <v>44345</v>
      </c>
      <c r="B436" s="24">
        <f>-CD[[#This Row],[Verstorbene]]</f>
        <v>-416</v>
      </c>
      <c r="C436" s="2">
        <v>416</v>
      </c>
      <c r="D436" s="52">
        <v>33</v>
      </c>
      <c r="E436" s="21">
        <f>CD[[#This Row],[KH]]-CD[[#This Row],[KH (intensiv)]]</f>
        <v>47</v>
      </c>
      <c r="F436" s="21">
        <f>CD[[#This Row],[Infiziert]]-CD[[#This Row],[KH (nicht intensiv)]]-CD[[#This Row],[KH (intensiv)]]</f>
        <v>520</v>
      </c>
      <c r="G436" s="20">
        <v>23800</v>
      </c>
      <c r="H436" s="20">
        <v>24807</v>
      </c>
      <c r="I436" s="20">
        <v>600</v>
      </c>
      <c r="J436" s="26">
        <v>80</v>
      </c>
      <c r="K436" s="26">
        <v>1477</v>
      </c>
      <c r="L436" s="21">
        <f>CD[[#This Row],[Verstorbene]]+CD[[#This Row],[KH (intensiv)]]+CD[[#This Row],[KH (nicht intensiv)]]+CD[[#This Row],[Infiziert (o. KH)]]+CD[[#This Row],[Genesen]]-CD[[#This Row],[Total]]</f>
        <v>9</v>
      </c>
      <c r="M436" s="22">
        <f>CD[[#This Row],[Total]]-H435</f>
        <v>43</v>
      </c>
      <c r="N436" s="22">
        <f>CD[[#This Row],[Genesen]]-G435</f>
        <v>0</v>
      </c>
      <c r="O436" s="35">
        <v>44.4</v>
      </c>
      <c r="P436" s="55" t="str" cm="1">
        <f t="array" ref="P4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36" s="58">
        <f>WEEKDAY(CD[[#This Row],[Datum]]+1,2)</f>
        <v>7</v>
      </c>
    </row>
    <row r="437" spans="1:17" x14ac:dyDescent="0.2">
      <c r="A437" s="19">
        <v>44346</v>
      </c>
      <c r="B437" s="24">
        <f>-CD[[#This Row],[Verstorbene]]</f>
        <v>-416</v>
      </c>
      <c r="C437" s="2">
        <v>416</v>
      </c>
      <c r="D437" s="44">
        <v>32</v>
      </c>
      <c r="E437" s="21">
        <f>CD[[#This Row],[KH]]-CD[[#This Row],[KH (intensiv)]]</f>
        <v>43</v>
      </c>
      <c r="F437" s="21">
        <f>CD[[#This Row],[Infiziert]]-CD[[#This Row],[KH (nicht intensiv)]]-CD[[#This Row],[KH (intensiv)]]</f>
        <v>525</v>
      </c>
      <c r="G437" s="20">
        <v>23900</v>
      </c>
      <c r="H437" s="20">
        <v>24832</v>
      </c>
      <c r="I437" s="20">
        <v>600</v>
      </c>
      <c r="J437" s="20">
        <v>75</v>
      </c>
      <c r="K437" s="20">
        <v>1482</v>
      </c>
      <c r="L437" s="21">
        <f>CD[[#This Row],[Verstorbene]]+CD[[#This Row],[KH (intensiv)]]+CD[[#This Row],[KH (nicht intensiv)]]+CD[[#This Row],[Infiziert (o. KH)]]+CD[[#This Row],[Genesen]]-CD[[#This Row],[Total]]</f>
        <v>84</v>
      </c>
      <c r="M437" s="22">
        <f>CD[[#This Row],[Total]]-H436</f>
        <v>25</v>
      </c>
      <c r="N437" s="22">
        <f>CD[[#This Row],[Genesen]]-G436</f>
        <v>100</v>
      </c>
      <c r="O437" s="35">
        <v>41</v>
      </c>
      <c r="P437" s="55" t="str" cm="1">
        <f t="array" ref="P4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7" s="58">
        <f>WEEKDAY(CD[[#This Row],[Datum]]+1,2)</f>
        <v>1</v>
      </c>
    </row>
    <row r="438" spans="1:17" x14ac:dyDescent="0.2">
      <c r="A438" s="19">
        <v>44347</v>
      </c>
      <c r="B438" s="24">
        <f>-CD[[#This Row],[Verstorbene]]</f>
        <v>-416</v>
      </c>
      <c r="C438" s="2">
        <v>416</v>
      </c>
      <c r="D438" s="44">
        <v>32</v>
      </c>
      <c r="E438" s="21">
        <f>CD[[#This Row],[KH]]-CD[[#This Row],[KH (intensiv)]]</f>
        <v>43</v>
      </c>
      <c r="F438" s="21">
        <f>CD[[#This Row],[Infiziert]]-CD[[#This Row],[KH (nicht intensiv)]]-CD[[#This Row],[KH (intensiv)]]</f>
        <v>425</v>
      </c>
      <c r="G438" s="20">
        <v>23900</v>
      </c>
      <c r="H438" s="20">
        <v>24840</v>
      </c>
      <c r="I438" s="20">
        <v>500</v>
      </c>
      <c r="J438" s="20">
        <v>75</v>
      </c>
      <c r="K438" s="20">
        <v>1508</v>
      </c>
      <c r="L438" s="21">
        <f>CD[[#This Row],[Verstorbene]]+CD[[#This Row],[KH (intensiv)]]+CD[[#This Row],[KH (nicht intensiv)]]+CD[[#This Row],[Infiziert (o. KH)]]+CD[[#This Row],[Genesen]]-CD[[#This Row],[Total]]</f>
        <v>-24</v>
      </c>
      <c r="M438" s="22">
        <f>CD[[#This Row],[Total]]-H437</f>
        <v>8</v>
      </c>
      <c r="N438" s="22">
        <f>CD[[#This Row],[Genesen]]-G437</f>
        <v>0</v>
      </c>
      <c r="O438" s="35">
        <v>38.4</v>
      </c>
      <c r="P438" s="55" t="str" cm="1">
        <f t="array" ref="P4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8" s="58">
        <f>WEEKDAY(CD[[#This Row],[Datum]]+1,2)</f>
        <v>2</v>
      </c>
    </row>
    <row r="439" spans="1:17" x14ac:dyDescent="0.2">
      <c r="A439" s="19">
        <v>44348</v>
      </c>
      <c r="B439" s="24">
        <f>-CD[[#This Row],[Verstorbene]]</f>
        <v>-418</v>
      </c>
      <c r="C439" s="2">
        <v>418</v>
      </c>
      <c r="D439" s="44">
        <v>29</v>
      </c>
      <c r="E439" s="21">
        <f>CD[[#This Row],[KH]]-CD[[#This Row],[KH (intensiv)]]</f>
        <v>52</v>
      </c>
      <c r="F439" s="21">
        <f>CD[[#This Row],[Infiziert]]-CD[[#This Row],[KH (nicht intensiv)]]-CD[[#This Row],[KH (intensiv)]]</f>
        <v>389</v>
      </c>
      <c r="G439" s="20">
        <v>24000</v>
      </c>
      <c r="H439" s="20">
        <v>24887</v>
      </c>
      <c r="I439" s="20">
        <v>470</v>
      </c>
      <c r="J439" s="20">
        <v>81</v>
      </c>
      <c r="K439" s="20">
        <v>1415</v>
      </c>
      <c r="L439" s="21">
        <f>CD[[#This Row],[Verstorbene]]+CD[[#This Row],[KH (intensiv)]]+CD[[#This Row],[KH (nicht intensiv)]]+CD[[#This Row],[Infiziert (o. KH)]]+CD[[#This Row],[Genesen]]-CD[[#This Row],[Total]]</f>
        <v>1</v>
      </c>
      <c r="M439" s="22">
        <f>CD[[#This Row],[Total]]-H438</f>
        <v>47</v>
      </c>
      <c r="N439" s="22">
        <f>CD[[#This Row],[Genesen]]-G438</f>
        <v>100</v>
      </c>
      <c r="O439" s="35">
        <v>40.799999999999997</v>
      </c>
      <c r="P439" s="55" t="str" cm="1">
        <f t="array" ref="P4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9" s="58">
        <f>WEEKDAY(CD[[#This Row],[Datum]]+1,2)</f>
        <v>3</v>
      </c>
    </row>
    <row r="440" spans="1:17" x14ac:dyDescent="0.2">
      <c r="A440" s="19">
        <v>44349</v>
      </c>
      <c r="B440" s="24">
        <f>-CD[[#This Row],[Verstorbene]]</f>
        <v>-419</v>
      </c>
      <c r="C440" s="2">
        <v>419</v>
      </c>
      <c r="D440" s="52">
        <v>27</v>
      </c>
      <c r="E440" s="21">
        <f>CD[[#This Row],[KH]]-CD[[#This Row],[KH (intensiv)]]</f>
        <v>53</v>
      </c>
      <c r="F440" s="21">
        <f>CD[[#This Row],[Infiziert]]-CD[[#This Row],[KH (nicht intensiv)]]-CD[[#This Row],[KH (intensiv)]]</f>
        <v>320</v>
      </c>
      <c r="G440" s="20">
        <v>24100</v>
      </c>
      <c r="H440" s="20">
        <v>24911</v>
      </c>
      <c r="I440" s="20">
        <v>400</v>
      </c>
      <c r="J440" s="26">
        <v>80</v>
      </c>
      <c r="K440" s="26">
        <v>1278</v>
      </c>
      <c r="L440" s="21">
        <f>CD[[#This Row],[Verstorbene]]+CD[[#This Row],[KH (intensiv)]]+CD[[#This Row],[KH (nicht intensiv)]]+CD[[#This Row],[Infiziert (o. KH)]]+CD[[#This Row],[Genesen]]-CD[[#This Row],[Total]]</f>
        <v>8</v>
      </c>
      <c r="M440" s="22">
        <f>CD[[#This Row],[Total]]-H439</f>
        <v>24</v>
      </c>
      <c r="N440" s="22">
        <f>CD[[#This Row],[Genesen]]-G439</f>
        <v>100</v>
      </c>
      <c r="O440" s="35">
        <v>36.299999999999997</v>
      </c>
      <c r="P440" s="55" t="str" cm="1">
        <f t="array" ref="P4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40" s="58">
        <v>7</v>
      </c>
    </row>
    <row r="441" spans="1:17" x14ac:dyDescent="0.2">
      <c r="A441" s="19">
        <v>44350</v>
      </c>
      <c r="B441" s="24">
        <f>-CD[[#This Row],[Verstorbene]]</f>
        <v>-420</v>
      </c>
      <c r="C441" s="2">
        <v>420</v>
      </c>
      <c r="D441" s="44">
        <v>25</v>
      </c>
      <c r="E441" s="21">
        <f>CD[[#This Row],[KH]]-CD[[#This Row],[KH (intensiv)]]</f>
        <v>51</v>
      </c>
      <c r="F441" s="21">
        <f>CD[[#This Row],[Infiziert]]-CD[[#This Row],[KH (nicht intensiv)]]-CD[[#This Row],[KH (intensiv)]]</f>
        <v>324</v>
      </c>
      <c r="G441" s="20">
        <v>24100</v>
      </c>
      <c r="H441" s="20">
        <v>24939</v>
      </c>
      <c r="I441" s="20">
        <v>400</v>
      </c>
      <c r="J441" s="20">
        <v>76</v>
      </c>
      <c r="K441" s="20">
        <v>1175</v>
      </c>
      <c r="L441" s="21">
        <f>CD[[#This Row],[Verstorbene]]+CD[[#This Row],[KH (intensiv)]]+CD[[#This Row],[KH (nicht intensiv)]]+CD[[#This Row],[Infiziert (o. KH)]]+CD[[#This Row],[Genesen]]-CD[[#This Row],[Total]]</f>
        <v>-19</v>
      </c>
      <c r="M441" s="22">
        <f>CD[[#This Row],[Total]]-H440</f>
        <v>28</v>
      </c>
      <c r="N441" s="22">
        <f>CD[[#This Row],[Genesen]]-G440</f>
        <v>0</v>
      </c>
      <c r="O441" s="35">
        <v>33.1</v>
      </c>
      <c r="P441" s="55" t="str" cm="1">
        <f t="array" ref="P4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1" s="58">
        <f>WEEKDAY(CD[[#This Row],[Datum]]+1,2)</f>
        <v>5</v>
      </c>
    </row>
    <row r="442" spans="1:17" x14ac:dyDescent="0.2">
      <c r="A442" s="19">
        <v>44351</v>
      </c>
      <c r="B442" s="24">
        <f>-CD[[#This Row],[Verstorbene]]</f>
        <v>-422</v>
      </c>
      <c r="C442" s="2">
        <v>422</v>
      </c>
      <c r="D442" s="52">
        <v>26</v>
      </c>
      <c r="E442" s="21">
        <f>CD[[#This Row],[KH]]-CD[[#This Row],[KH (intensiv)]]</f>
        <v>50</v>
      </c>
      <c r="F442" s="21">
        <f>CD[[#This Row],[Infiziert]]-CD[[#This Row],[KH (nicht intensiv)]]-CD[[#This Row],[KH (intensiv)]]</f>
        <v>324</v>
      </c>
      <c r="G442" s="20">
        <v>24100</v>
      </c>
      <c r="H442" s="20">
        <v>24970</v>
      </c>
      <c r="I442" s="20">
        <v>400</v>
      </c>
      <c r="J442" s="26">
        <v>76</v>
      </c>
      <c r="K442" s="26">
        <v>1103</v>
      </c>
      <c r="L442" s="21">
        <f>CD[[#This Row],[Verstorbene]]+CD[[#This Row],[KH (intensiv)]]+CD[[#This Row],[KH (nicht intensiv)]]+CD[[#This Row],[Infiziert (o. KH)]]+CD[[#This Row],[Genesen]]-CD[[#This Row],[Total]]</f>
        <v>-48</v>
      </c>
      <c r="M442" s="22">
        <f>CD[[#This Row],[Total]]-H441</f>
        <v>31</v>
      </c>
      <c r="N442" s="22">
        <f>CD[[#This Row],[Genesen]]-G441</f>
        <v>0</v>
      </c>
      <c r="O442" s="35">
        <v>32.799999999999997</v>
      </c>
      <c r="P442" s="55" t="str" cm="1">
        <f t="array" ref="P4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2" s="58">
        <f>WEEKDAY(CD[[#This Row],[Datum]]+1,2)</f>
        <v>6</v>
      </c>
    </row>
    <row r="443" spans="1:17" x14ac:dyDescent="0.2">
      <c r="A443" s="19">
        <v>44352</v>
      </c>
      <c r="B443" s="24">
        <f>-CD[[#This Row],[Verstorbene]]</f>
        <v>-422</v>
      </c>
      <c r="C443" s="2">
        <v>422</v>
      </c>
      <c r="D443" s="52">
        <v>21</v>
      </c>
      <c r="E443" s="21">
        <f>CD[[#This Row],[KH]]-CD[[#This Row],[KH (intensiv)]]</f>
        <v>35</v>
      </c>
      <c r="F443" s="21">
        <f>CD[[#This Row],[Infiziert]]-CD[[#This Row],[KH (nicht intensiv)]]-CD[[#This Row],[KH (intensiv)]]</f>
        <v>344</v>
      </c>
      <c r="G443" s="20">
        <v>24200</v>
      </c>
      <c r="H443" s="20">
        <v>24979</v>
      </c>
      <c r="I443" s="20">
        <v>400</v>
      </c>
      <c r="J443" s="26">
        <v>56</v>
      </c>
      <c r="K443" s="26">
        <v>1043</v>
      </c>
      <c r="L443" s="21">
        <f>CD[[#This Row],[Verstorbene]]+CD[[#This Row],[KH (intensiv)]]+CD[[#This Row],[KH (nicht intensiv)]]+CD[[#This Row],[Infiziert (o. KH)]]+CD[[#This Row],[Genesen]]-CD[[#This Row],[Total]]</f>
        <v>43</v>
      </c>
      <c r="M443" s="22">
        <f>CD[[#This Row],[Total]]-H442</f>
        <v>9</v>
      </c>
      <c r="N443" s="22">
        <f>CD[[#This Row],[Genesen]]-G442</f>
        <v>100</v>
      </c>
      <c r="O443" s="35">
        <v>27.2</v>
      </c>
      <c r="P443" s="55" t="str" cm="1">
        <f t="array" ref="P4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3" s="58">
        <f>WEEKDAY(CD[[#This Row],[Datum]]+1,2)</f>
        <v>7</v>
      </c>
    </row>
    <row r="444" spans="1:17" x14ac:dyDescent="0.2">
      <c r="A444" s="19">
        <v>44353</v>
      </c>
      <c r="B444" s="24">
        <f>-CD[[#This Row],[Verstorbene]]</f>
        <v>-422</v>
      </c>
      <c r="C444" s="2">
        <v>422</v>
      </c>
      <c r="D444" s="52">
        <v>20</v>
      </c>
      <c r="E444" s="21">
        <f>CD[[#This Row],[KH]]-CD[[#This Row],[KH (intensiv)]]</f>
        <v>38</v>
      </c>
      <c r="F444" s="21">
        <f>CD[[#This Row],[Infiziert]]-CD[[#This Row],[KH (nicht intensiv)]]-CD[[#This Row],[KH (intensiv)]]</f>
        <v>242</v>
      </c>
      <c r="G444" s="20">
        <v>24200</v>
      </c>
      <c r="H444" s="20">
        <v>24979</v>
      </c>
      <c r="I444" s="20">
        <v>300</v>
      </c>
      <c r="J444" s="26">
        <v>58</v>
      </c>
      <c r="K444" s="26">
        <v>1014</v>
      </c>
      <c r="L444" s="21">
        <f>CD[[#This Row],[Verstorbene]]+CD[[#This Row],[KH (intensiv)]]+CD[[#This Row],[KH (nicht intensiv)]]+CD[[#This Row],[Infiziert (o. KH)]]+CD[[#This Row],[Genesen]]-CD[[#This Row],[Total]]</f>
        <v>-57</v>
      </c>
      <c r="M444" s="22">
        <f>CD[[#This Row],[Total]]-H443</f>
        <v>0</v>
      </c>
      <c r="N444" s="22">
        <f>CD[[#This Row],[Genesen]]-G443</f>
        <v>0</v>
      </c>
      <c r="O444" s="35">
        <v>23.3</v>
      </c>
      <c r="P444" s="55" t="str" cm="1">
        <f t="array" ref="P4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4" s="59">
        <f>WEEKDAY(CD[[#This Row],[Datum]]+1,2)</f>
        <v>1</v>
      </c>
    </row>
    <row r="445" spans="1:17" x14ac:dyDescent="0.2">
      <c r="A445" s="19">
        <v>44354</v>
      </c>
      <c r="B445" s="24">
        <f>-CD[[#This Row],[Verstorbene]]</f>
        <v>-422</v>
      </c>
      <c r="C445" s="2">
        <v>422</v>
      </c>
      <c r="D445" s="44">
        <v>18</v>
      </c>
      <c r="E445" s="21">
        <f>CD[[#This Row],[KH]]-CD[[#This Row],[KH (intensiv)]]</f>
        <v>37</v>
      </c>
      <c r="F445" s="21">
        <f>CD[[#This Row],[Infiziert]]-CD[[#This Row],[KH (nicht intensiv)]]-CD[[#This Row],[KH (intensiv)]]</f>
        <v>245</v>
      </c>
      <c r="G445" s="20">
        <v>24300</v>
      </c>
      <c r="H445" s="20">
        <v>25016</v>
      </c>
      <c r="I445" s="20">
        <v>300</v>
      </c>
      <c r="J445" s="20">
        <v>55</v>
      </c>
      <c r="K445" s="20">
        <v>1055</v>
      </c>
      <c r="L445" s="21">
        <f>CD[[#This Row],[Verstorbene]]+CD[[#This Row],[KH (intensiv)]]+CD[[#This Row],[KH (nicht intensiv)]]+CD[[#This Row],[Infiziert (o. KH)]]+CD[[#This Row],[Genesen]]-CD[[#This Row],[Total]]</f>
        <v>6</v>
      </c>
      <c r="M445" s="22">
        <f>CD[[#This Row],[Total]]-H444</f>
        <v>37</v>
      </c>
      <c r="N445" s="22">
        <f>CD[[#This Row],[Genesen]]-G444</f>
        <v>100</v>
      </c>
      <c r="O445" s="35">
        <v>28.1</v>
      </c>
      <c r="P445" s="55" t="str" cm="1">
        <f t="array" ref="P4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5" s="59">
        <f>WEEKDAY(CD[[#This Row],[Datum]]+1,2)</f>
        <v>2</v>
      </c>
    </row>
    <row r="446" spans="1:17" x14ac:dyDescent="0.2">
      <c r="A446" s="19">
        <v>44355</v>
      </c>
      <c r="B446" s="24">
        <f>-CD[[#This Row],[Verstorbene]]</f>
        <v>-422</v>
      </c>
      <c r="C446" s="2">
        <v>422</v>
      </c>
      <c r="D446" s="44">
        <v>16</v>
      </c>
      <c r="E446" s="21">
        <f>CD[[#This Row],[KH]]-CD[[#This Row],[KH (intensiv)]]</f>
        <v>31</v>
      </c>
      <c r="F446" s="21">
        <f>CD[[#This Row],[Infiziert]]-CD[[#This Row],[KH (nicht intensiv)]]-CD[[#This Row],[KH (intensiv)]]</f>
        <v>253</v>
      </c>
      <c r="G446" s="20">
        <v>24300</v>
      </c>
      <c r="H446" s="20">
        <v>25037</v>
      </c>
      <c r="I446" s="20">
        <v>300</v>
      </c>
      <c r="J446" s="20">
        <v>47</v>
      </c>
      <c r="K446" s="20">
        <v>1065</v>
      </c>
      <c r="L446" s="21">
        <f>CD[[#This Row],[Verstorbene]]+CD[[#This Row],[KH (intensiv)]]+CD[[#This Row],[KH (nicht intensiv)]]+CD[[#This Row],[Infiziert (o. KH)]]+CD[[#This Row],[Genesen]]-CD[[#This Row],[Total]]</f>
        <v>-15</v>
      </c>
      <c r="M446" s="22">
        <f>CD[[#This Row],[Total]]-H445</f>
        <v>21</v>
      </c>
      <c r="N446" s="22">
        <f>CD[[#This Row],[Genesen]]-G445</f>
        <v>0</v>
      </c>
      <c r="O446" s="35">
        <v>24.9</v>
      </c>
      <c r="P446" s="55" t="str" cm="1">
        <f t="array" ref="P4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6" s="59">
        <f>WEEKDAY(CD[[#This Row],[Datum]]+1,2)</f>
        <v>3</v>
      </c>
    </row>
    <row r="447" spans="1:17" x14ac:dyDescent="0.2">
      <c r="A447" s="19">
        <v>44356</v>
      </c>
      <c r="B447" s="24">
        <f>-CD[[#This Row],[Verstorbene]]</f>
        <v>-422</v>
      </c>
      <c r="C447" s="2">
        <v>422</v>
      </c>
      <c r="D447" s="44">
        <v>16</v>
      </c>
      <c r="E447" s="21">
        <f>CD[[#This Row],[KH]]-CD[[#This Row],[KH (intensiv)]]</f>
        <v>32</v>
      </c>
      <c r="F447" s="21">
        <f>CD[[#This Row],[Infiziert]]-CD[[#This Row],[KH (nicht intensiv)]]-CD[[#This Row],[KH (intensiv)]]</f>
        <v>252</v>
      </c>
      <c r="G447" s="20">
        <v>24300</v>
      </c>
      <c r="H447" s="20">
        <v>25054</v>
      </c>
      <c r="I447" s="20">
        <v>300</v>
      </c>
      <c r="J447" s="20">
        <v>48</v>
      </c>
      <c r="K447" s="20">
        <v>1032</v>
      </c>
      <c r="L447" s="21">
        <f>CD[[#This Row],[Verstorbene]]+CD[[#This Row],[KH (intensiv)]]+CD[[#This Row],[KH (nicht intensiv)]]+CD[[#This Row],[Infiziert (o. KH)]]+CD[[#This Row],[Genesen]]-CD[[#This Row],[Total]]</f>
        <v>-32</v>
      </c>
      <c r="M447" s="22">
        <f>CD[[#This Row],[Total]]-H446</f>
        <v>17</v>
      </c>
      <c r="N447" s="22">
        <f>CD[[#This Row],[Genesen]]-G446</f>
        <v>0</v>
      </c>
      <c r="O447" s="35">
        <v>23.6</v>
      </c>
      <c r="P447" s="55" t="str" cm="1">
        <f t="array" ref="P4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7" s="59">
        <f>WEEKDAY(CD[[#This Row],[Datum]]+1,2)</f>
        <v>4</v>
      </c>
    </row>
    <row r="448" spans="1:17" x14ac:dyDescent="0.2">
      <c r="A448" s="19">
        <v>44357</v>
      </c>
      <c r="B448" s="24">
        <f>-CD[[#This Row],[Verstorbene]]</f>
        <v>-422</v>
      </c>
      <c r="C448" s="2">
        <v>422</v>
      </c>
      <c r="D448" s="44">
        <v>15</v>
      </c>
      <c r="E448" s="21">
        <f>CD[[#This Row],[KH]]-CD[[#This Row],[KH (intensiv)]]</f>
        <v>26</v>
      </c>
      <c r="F448" s="21">
        <f>CD[[#This Row],[Infiziert]]-CD[[#This Row],[KH (nicht intensiv)]]-CD[[#This Row],[KH (intensiv)]]</f>
        <v>259</v>
      </c>
      <c r="G448" s="20">
        <v>24400</v>
      </c>
      <c r="H448" s="20">
        <v>25065</v>
      </c>
      <c r="I448" s="20">
        <v>300</v>
      </c>
      <c r="J448" s="20">
        <v>41</v>
      </c>
      <c r="K448" s="20">
        <v>932</v>
      </c>
      <c r="L448" s="21">
        <f>CD[[#This Row],[Verstorbene]]+CD[[#This Row],[KH (intensiv)]]+CD[[#This Row],[KH (nicht intensiv)]]+CD[[#This Row],[Infiziert (o. KH)]]+CD[[#This Row],[Genesen]]-CD[[#This Row],[Total]]</f>
        <v>57</v>
      </c>
      <c r="M448" s="22">
        <f>CD[[#This Row],[Total]]-H447</f>
        <v>11</v>
      </c>
      <c r="N448" s="22">
        <f>CD[[#This Row],[Genesen]]-G447</f>
        <v>100</v>
      </c>
      <c r="O448" s="35">
        <v>21.1</v>
      </c>
      <c r="P448" s="55" t="str" cm="1">
        <f t="array" ref="P4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8" s="59">
        <f>WEEKDAY(CD[[#This Row],[Datum]]+1,2)</f>
        <v>5</v>
      </c>
    </row>
    <row r="449" spans="1:17" x14ac:dyDescent="0.2">
      <c r="A449" s="19">
        <v>44358</v>
      </c>
      <c r="B449" s="24">
        <f>-CD[[#This Row],[Verstorbene]]</f>
        <v>-423</v>
      </c>
      <c r="C449" s="2">
        <v>423</v>
      </c>
      <c r="D449" s="52">
        <v>10</v>
      </c>
      <c r="E449" s="21">
        <f>CD[[#This Row],[KH]]-CD[[#This Row],[KH (intensiv)]]</f>
        <v>28</v>
      </c>
      <c r="F449" s="21">
        <f>CD[[#This Row],[Infiziert]]-CD[[#This Row],[KH (nicht intensiv)]]-CD[[#This Row],[KH (intensiv)]]</f>
        <v>262</v>
      </c>
      <c r="G449" s="20">
        <v>24400</v>
      </c>
      <c r="H449" s="20">
        <v>25085</v>
      </c>
      <c r="I449" s="20">
        <v>300</v>
      </c>
      <c r="J449" s="26">
        <v>38</v>
      </c>
      <c r="K449" s="26">
        <v>813</v>
      </c>
      <c r="L449" s="21">
        <f>CD[[#This Row],[Verstorbene]]+CD[[#This Row],[KH (intensiv)]]+CD[[#This Row],[KH (nicht intensiv)]]+CD[[#This Row],[Infiziert (o. KH)]]+CD[[#This Row],[Genesen]]-CD[[#This Row],[Total]]</f>
        <v>38</v>
      </c>
      <c r="M449" s="22">
        <f>CD[[#This Row],[Total]]-H448</f>
        <v>20</v>
      </c>
      <c r="N449" s="22">
        <f>CD[[#This Row],[Genesen]]-G448</f>
        <v>0</v>
      </c>
      <c r="O449" s="35">
        <v>19.8</v>
      </c>
      <c r="P449" s="55" t="str" cm="1">
        <f t="array" ref="P4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9" s="59">
        <f>WEEKDAY(CD[[#This Row],[Datum]]+1,2)</f>
        <v>6</v>
      </c>
    </row>
    <row r="450" spans="1:17" x14ac:dyDescent="0.2">
      <c r="A450" s="19">
        <v>44359</v>
      </c>
      <c r="B450" s="24">
        <f>-CD[[#This Row],[Verstorbene]]</f>
        <v>-423</v>
      </c>
      <c r="C450" s="2">
        <v>423</v>
      </c>
      <c r="D450" s="52">
        <v>9</v>
      </c>
      <c r="E450" s="21">
        <f>CD[[#This Row],[KH]]-CD[[#This Row],[KH (intensiv)]]</f>
        <v>24</v>
      </c>
      <c r="F450" s="21">
        <f>CD[[#This Row],[Infiziert]]-CD[[#This Row],[KH (nicht intensiv)]]-CD[[#This Row],[KH (intensiv)]]</f>
        <v>267</v>
      </c>
      <c r="G450" s="20">
        <v>24400</v>
      </c>
      <c r="H450" s="20">
        <v>25093</v>
      </c>
      <c r="I450" s="20">
        <v>300</v>
      </c>
      <c r="J450" s="26">
        <v>33</v>
      </c>
      <c r="K450" s="26">
        <v>756</v>
      </c>
      <c r="L450" s="21">
        <f>CD[[#This Row],[Verstorbene]]+CD[[#This Row],[KH (intensiv)]]+CD[[#This Row],[KH (nicht intensiv)]]+CD[[#This Row],[Infiziert (o. KH)]]+CD[[#This Row],[Genesen]]-CD[[#This Row],[Total]]</f>
        <v>30</v>
      </c>
      <c r="M450" s="22">
        <f>CD[[#This Row],[Total]]-H449</f>
        <v>8</v>
      </c>
      <c r="N450" s="22">
        <f>CD[[#This Row],[Genesen]]-G449</f>
        <v>0</v>
      </c>
      <c r="O450" s="35">
        <v>18.5</v>
      </c>
      <c r="P450" s="55" t="str" cm="1">
        <f t="array" ref="P4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50" s="59">
        <f>WEEKDAY(CD[[#This Row],[Datum]]+1,2)</f>
        <v>7</v>
      </c>
    </row>
    <row r="451" spans="1:17" x14ac:dyDescent="0.2">
      <c r="A451" s="19">
        <v>44360</v>
      </c>
      <c r="B451" s="24">
        <f>-CD[[#This Row],[Verstorbene]]</f>
        <v>-423</v>
      </c>
      <c r="C451" s="2">
        <v>423</v>
      </c>
      <c r="D451" s="44">
        <v>9</v>
      </c>
      <c r="E451" s="21">
        <f>CD[[#This Row],[KH]]-CD[[#This Row],[KH (intensiv)]]</f>
        <v>19</v>
      </c>
      <c r="F451" s="21">
        <f>CD[[#This Row],[Infiziert]]-CD[[#This Row],[KH (nicht intensiv)]]-CD[[#This Row],[KH (intensiv)]]</f>
        <v>172</v>
      </c>
      <c r="G451" s="20">
        <v>24400</v>
      </c>
      <c r="H451" s="20">
        <v>25101</v>
      </c>
      <c r="I451" s="20">
        <v>200</v>
      </c>
      <c r="J451" s="20">
        <v>28</v>
      </c>
      <c r="K451" s="20">
        <v>721</v>
      </c>
      <c r="L451" s="21">
        <f>CD[[#This Row],[Verstorbene]]+CD[[#This Row],[KH (intensiv)]]+CD[[#This Row],[KH (nicht intensiv)]]+CD[[#This Row],[Infiziert (o. KH)]]+CD[[#This Row],[Genesen]]-CD[[#This Row],[Total]]</f>
        <v>-78</v>
      </c>
      <c r="M451" s="22">
        <f>CD[[#This Row],[Total]]-H450</f>
        <v>8</v>
      </c>
      <c r="N451" s="22">
        <f>CD[[#This Row],[Genesen]]-G450</f>
        <v>0</v>
      </c>
      <c r="O451" s="35">
        <v>14.8</v>
      </c>
      <c r="P451" s="55" t="str" cm="1">
        <f t="array" ref="P4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1" s="59">
        <f>WEEKDAY(CD[[#This Row],[Datum]]+1,2)</f>
        <v>1</v>
      </c>
    </row>
    <row r="452" spans="1:17" x14ac:dyDescent="0.2">
      <c r="A452" s="19">
        <v>44361</v>
      </c>
      <c r="B452" s="24">
        <f>-CD[[#This Row],[Verstorbene]]</f>
        <v>-425</v>
      </c>
      <c r="C452" s="2">
        <v>425</v>
      </c>
      <c r="D452" s="44">
        <v>7</v>
      </c>
      <c r="E452" s="21">
        <f>CD[[#This Row],[KH]]-CD[[#This Row],[KH (intensiv)]]</f>
        <v>20</v>
      </c>
      <c r="F452" s="21">
        <f>CD[[#This Row],[Infiziert]]-CD[[#This Row],[KH (nicht intensiv)]]-CD[[#This Row],[KH (intensiv)]]</f>
        <v>173</v>
      </c>
      <c r="G452" s="20">
        <v>24500</v>
      </c>
      <c r="H452" s="20">
        <v>25105</v>
      </c>
      <c r="I452" s="20">
        <v>200</v>
      </c>
      <c r="J452" s="20">
        <v>27</v>
      </c>
      <c r="K452" s="20">
        <v>707</v>
      </c>
      <c r="L452" s="21">
        <f>CD[[#This Row],[Verstorbene]]+CD[[#This Row],[KH (intensiv)]]+CD[[#This Row],[KH (nicht intensiv)]]+CD[[#This Row],[Infiziert (o. KH)]]+CD[[#This Row],[Genesen]]-CD[[#This Row],[Total]]</f>
        <v>20</v>
      </c>
      <c r="M452" s="22">
        <f>CD[[#This Row],[Total]]-H451</f>
        <v>4</v>
      </c>
      <c r="N452" s="22">
        <f>CD[[#This Row],[Genesen]]-G451</f>
        <v>100</v>
      </c>
      <c r="O452" s="35">
        <v>14.2</v>
      </c>
      <c r="P452" s="55" t="str" cm="1">
        <f t="array" ref="P4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2" s="59">
        <f>WEEKDAY(CD[[#This Row],[Datum]]+1,2)</f>
        <v>2</v>
      </c>
    </row>
    <row r="453" spans="1:17" x14ac:dyDescent="0.2">
      <c r="A453" s="19">
        <v>44362</v>
      </c>
      <c r="B453" s="24">
        <f>-CD[[#This Row],[Verstorbene]]</f>
        <v>-425</v>
      </c>
      <c r="C453" s="2">
        <v>425</v>
      </c>
      <c r="D453" s="44">
        <v>7</v>
      </c>
      <c r="E453" s="21">
        <f>CD[[#This Row],[KH]]-CD[[#This Row],[KH (intensiv)]]</f>
        <v>21</v>
      </c>
      <c r="F453" s="21">
        <f>CD[[#This Row],[Infiziert]]-CD[[#This Row],[KH (nicht intensiv)]]-CD[[#This Row],[KH (intensiv)]]</f>
        <v>172</v>
      </c>
      <c r="G453" s="20">
        <v>24500</v>
      </c>
      <c r="H453" s="20">
        <v>25113</v>
      </c>
      <c r="I453" s="20">
        <v>200</v>
      </c>
      <c r="J453" s="20">
        <v>28</v>
      </c>
      <c r="K453" s="20">
        <v>554</v>
      </c>
      <c r="L453" s="21">
        <f>CD[[#This Row],[Verstorbene]]+CD[[#This Row],[KH (intensiv)]]+CD[[#This Row],[KH (nicht intensiv)]]+CD[[#This Row],[Infiziert (o. KH)]]+CD[[#This Row],[Genesen]]-CD[[#This Row],[Total]]</f>
        <v>12</v>
      </c>
      <c r="M453" s="22">
        <f>CD[[#This Row],[Total]]-H452</f>
        <v>8</v>
      </c>
      <c r="N453" s="22">
        <f>CD[[#This Row],[Genesen]]-G452</f>
        <v>0</v>
      </c>
      <c r="O453" s="35">
        <v>12.7</v>
      </c>
      <c r="P453" s="55" t="str" cm="1">
        <f t="array" ref="P4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3" s="59">
        <f>WEEKDAY(CD[[#This Row],[Datum]]+1,2)</f>
        <v>3</v>
      </c>
    </row>
    <row r="454" spans="1:17" x14ac:dyDescent="0.2">
      <c r="A454" s="19">
        <v>44363</v>
      </c>
      <c r="B454" s="24">
        <f>-CD[[#This Row],[Verstorbene]]</f>
        <v>-425</v>
      </c>
      <c r="C454" s="2">
        <v>425</v>
      </c>
      <c r="D454" s="44">
        <v>7</v>
      </c>
      <c r="E454" s="21">
        <f>CD[[#This Row],[KH]]-CD[[#This Row],[KH (intensiv)]]</f>
        <v>20</v>
      </c>
      <c r="F454" s="21">
        <f>CD[[#This Row],[Infiziert]]-CD[[#This Row],[KH (nicht intensiv)]]-CD[[#This Row],[KH (intensiv)]]</f>
        <v>173</v>
      </c>
      <c r="G454" s="20">
        <v>24500</v>
      </c>
      <c r="H454" s="20">
        <v>25131</v>
      </c>
      <c r="I454" s="20">
        <v>200</v>
      </c>
      <c r="J454" s="20">
        <v>27</v>
      </c>
      <c r="K454" s="20">
        <v>507</v>
      </c>
      <c r="L454" s="21">
        <f>CD[[#This Row],[Verstorbene]]+CD[[#This Row],[KH (intensiv)]]+CD[[#This Row],[KH (nicht intensiv)]]+CD[[#This Row],[Infiziert (o. KH)]]+CD[[#This Row],[Genesen]]-CD[[#This Row],[Total]]</f>
        <v>-6</v>
      </c>
      <c r="M454" s="22">
        <f>CD[[#This Row],[Total]]-H453</f>
        <v>18</v>
      </c>
      <c r="N454" s="22">
        <f>CD[[#This Row],[Genesen]]-G453</f>
        <v>0</v>
      </c>
      <c r="O454" s="35">
        <v>12.5</v>
      </c>
      <c r="P454" s="55" t="str" cm="1">
        <f t="array" ref="P4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4" s="59">
        <f>WEEKDAY(CD[[#This Row],[Datum]]+1,2)</f>
        <v>4</v>
      </c>
    </row>
    <row r="455" spans="1:17" x14ac:dyDescent="0.2">
      <c r="A455" s="19">
        <v>44364</v>
      </c>
      <c r="B455" s="24">
        <f>-CD[[#This Row],[Verstorbene]]</f>
        <v>-425</v>
      </c>
      <c r="C455" s="2">
        <v>425</v>
      </c>
      <c r="D455" s="44">
        <v>6</v>
      </c>
      <c r="E455" s="21">
        <f>CD[[#This Row],[KH]]-CD[[#This Row],[KH (intensiv)]]</f>
        <v>8</v>
      </c>
      <c r="F455" s="21">
        <f>CD[[#This Row],[Infiziert]]-CD[[#This Row],[KH (nicht intensiv)]]-CD[[#This Row],[KH (intensiv)]]</f>
        <v>186</v>
      </c>
      <c r="G455" s="20">
        <v>24600</v>
      </c>
      <c r="H455" s="20">
        <v>25140</v>
      </c>
      <c r="I455" s="20">
        <v>200</v>
      </c>
      <c r="J455" s="20">
        <v>14</v>
      </c>
      <c r="K455" s="20">
        <v>407</v>
      </c>
      <c r="L455" s="21">
        <f>CD[[#This Row],[Verstorbene]]+CD[[#This Row],[KH (intensiv)]]+CD[[#This Row],[KH (nicht intensiv)]]+CD[[#This Row],[Infiziert (o. KH)]]+CD[[#This Row],[Genesen]]-CD[[#This Row],[Total]]</f>
        <v>85</v>
      </c>
      <c r="M455" s="22">
        <f>CD[[#This Row],[Total]]-H454</f>
        <v>9</v>
      </c>
      <c r="N455" s="22">
        <f>CD[[#This Row],[Genesen]]-G454</f>
        <v>100</v>
      </c>
      <c r="O455" s="35">
        <v>11.1</v>
      </c>
      <c r="P455" s="55" t="str" cm="1">
        <f t="array" ref="P4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5" s="59">
        <f>WEEKDAY(CD[[#This Row],[Datum]]+1,2)</f>
        <v>5</v>
      </c>
    </row>
    <row r="456" spans="1:17" x14ac:dyDescent="0.2">
      <c r="A456" s="19">
        <v>44365</v>
      </c>
      <c r="B456" s="24">
        <f>-CD[[#This Row],[Verstorbene]]</f>
        <v>-425</v>
      </c>
      <c r="C456" s="2">
        <v>425</v>
      </c>
      <c r="D456" s="45">
        <v>6</v>
      </c>
      <c r="E456" s="21">
        <f>CD[[#This Row],[KH]]-CD[[#This Row],[KH (intensiv)]]</f>
        <v>8</v>
      </c>
      <c r="F456" s="21">
        <f>CD[[#This Row],[Infiziert]]-CD[[#This Row],[KH (nicht intensiv)]]-CD[[#This Row],[KH (intensiv)]]</f>
        <v>186</v>
      </c>
      <c r="G456" s="20">
        <v>24600</v>
      </c>
      <c r="H456" s="20">
        <v>25150</v>
      </c>
      <c r="I456" s="20">
        <v>200</v>
      </c>
      <c r="J456" s="23">
        <v>14</v>
      </c>
      <c r="K456" s="23">
        <v>407</v>
      </c>
      <c r="L456" s="21">
        <f>CD[[#This Row],[Verstorbene]]+CD[[#This Row],[KH (intensiv)]]+CD[[#This Row],[KH (nicht intensiv)]]+CD[[#This Row],[Infiziert (o. KH)]]+CD[[#This Row],[Genesen]]-CD[[#This Row],[Total]]</f>
        <v>75</v>
      </c>
      <c r="M456" s="22">
        <f>CD[[#This Row],[Total]]-H455</f>
        <v>10</v>
      </c>
      <c r="N456" s="22">
        <f>CD[[#This Row],[Genesen]]-G455</f>
        <v>0</v>
      </c>
      <c r="O456" s="35">
        <v>10.3</v>
      </c>
      <c r="P456" s="55" t="str" cm="1">
        <f t="array" ref="P4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6" s="59">
        <f>WEEKDAY(CD[[#This Row],[Datum]]+1,2)</f>
        <v>6</v>
      </c>
    </row>
    <row r="457" spans="1:17" x14ac:dyDescent="0.2">
      <c r="A457" s="19">
        <v>44366</v>
      </c>
      <c r="B457" s="24">
        <f>-CD[[#This Row],[Verstorbene]]</f>
        <v>-425</v>
      </c>
      <c r="C457" s="2">
        <v>425</v>
      </c>
      <c r="D457" s="45">
        <v>6</v>
      </c>
      <c r="E457" s="21">
        <f>CD[[#This Row],[KH]]-CD[[#This Row],[KH (intensiv)]]</f>
        <v>8</v>
      </c>
      <c r="F457" s="21">
        <f>CD[[#This Row],[Infiziert]]-CD[[#This Row],[KH (nicht intensiv)]]-CD[[#This Row],[KH (intensiv)]]</f>
        <v>86</v>
      </c>
      <c r="G457" s="20">
        <v>24600</v>
      </c>
      <c r="H457" s="20">
        <v>25151</v>
      </c>
      <c r="I457" s="20">
        <v>100</v>
      </c>
      <c r="J457" s="23">
        <v>14</v>
      </c>
      <c r="K457" s="23">
        <v>407</v>
      </c>
      <c r="L457" s="21">
        <f>CD[[#This Row],[Verstorbene]]+CD[[#This Row],[KH (intensiv)]]+CD[[#This Row],[KH (nicht intensiv)]]+CD[[#This Row],[Infiziert (o. KH)]]+CD[[#This Row],[Genesen]]-CD[[#This Row],[Total]]</f>
        <v>-26</v>
      </c>
      <c r="M457" s="22">
        <f>CD[[#This Row],[Total]]-H456</f>
        <v>1</v>
      </c>
      <c r="N457" s="22">
        <f>CD[[#This Row],[Genesen]]-G456</f>
        <v>0</v>
      </c>
      <c r="O457" s="35">
        <v>9.8000000000000007</v>
      </c>
      <c r="P457" s="55" t="str" cm="1">
        <f t="array" ref="P4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457" s="59">
        <f>WEEKDAY(CD[[#This Row],[Datum]]+1,2)</f>
        <v>7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2021-06-20T07:21:01Z</dcterms:modified>
</cp:coreProperties>
</file>