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059A6EA0-43A1-C944-B754-D9AB7CB18F57}" xr6:coauthVersionLast="47" xr6:coauthVersionMax="47" xr10:uidLastSave="{00000000-0000-0000-0000-000000000000}"/>
  <bookViews>
    <workbookView xWindow="14200" yWindow="500" windowWidth="3700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31" i="1" l="1"/>
  <c r="E431" i="1"/>
  <c r="F431" i="1" s="1"/>
  <c r="M431" i="1"/>
  <c r="N431" i="1"/>
  <c r="B430" i="1"/>
  <c r="E430" i="1"/>
  <c r="F430" i="1" s="1"/>
  <c r="M430" i="1"/>
  <c r="N430" i="1"/>
  <c r="B429" i="1"/>
  <c r="E429" i="1"/>
  <c r="F429" i="1" s="1"/>
  <c r="M429" i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N427" i="1"/>
  <c r="B426" i="1"/>
  <c r="E426" i="1"/>
  <c r="F426" i="1" s="1"/>
  <c r="M426" i="1"/>
  <c r="N426" i="1"/>
  <c r="B425" i="1"/>
  <c r="E425" i="1"/>
  <c r="F425" i="1" s="1"/>
  <c r="L425" i="1" s="1"/>
  <c r="M425" i="1"/>
  <c r="P431" i="1" s="1" a="1"/>
  <c r="P431" i="1" s="1"/>
  <c r="N425" i="1"/>
  <c r="B424" i="1"/>
  <c r="E424" i="1"/>
  <c r="F424" i="1" s="1"/>
  <c r="L424" i="1" s="1"/>
  <c r="M424" i="1"/>
  <c r="P430" i="1" s="1" a="1"/>
  <c r="P430" i="1" s="1"/>
  <c r="N424" i="1"/>
  <c r="P424" i="1" a="1"/>
  <c r="P424" i="1" s="1"/>
  <c r="B423" i="1"/>
  <c r="E423" i="1"/>
  <c r="F423" i="1" s="1"/>
  <c r="M423" i="1"/>
  <c r="P428" i="1" s="1" a="1"/>
  <c r="P428" i="1" s="1"/>
  <c r="N423" i="1"/>
  <c r="B422" i="1"/>
  <c r="E422" i="1"/>
  <c r="F422" i="1" s="1"/>
  <c r="M422" i="1"/>
  <c r="N422" i="1"/>
  <c r="B421" i="1"/>
  <c r="E421" i="1"/>
  <c r="F421" i="1" s="1"/>
  <c r="L421" i="1" s="1"/>
  <c r="M421" i="1"/>
  <c r="P427" i="1" s="1" a="1"/>
  <c r="P427" i="1" s="1"/>
  <c r="N421" i="1"/>
  <c r="B420" i="1"/>
  <c r="E420" i="1"/>
  <c r="F420" i="1" s="1"/>
  <c r="M420" i="1"/>
  <c r="P425" i="1" s="1" a="1"/>
  <c r="P425" i="1" s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P423" i="1" s="1" a="1"/>
  <c r="P423" i="1" s="1"/>
  <c r="N417" i="1"/>
  <c r="B416" i="1"/>
  <c r="E416" i="1"/>
  <c r="F416" i="1" s="1"/>
  <c r="M416" i="1"/>
  <c r="P422" i="1" s="1" a="1"/>
  <c r="P422" i="1" s="1"/>
  <c r="N416" i="1"/>
  <c r="B415" i="1"/>
  <c r="E415" i="1"/>
  <c r="F415" i="1" s="1"/>
  <c r="M415" i="1"/>
  <c r="P421" i="1" s="1" a="1"/>
  <c r="P421" i="1" s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P418" i="1" s="1" a="1"/>
  <c r="P418" i="1" s="1"/>
  <c r="N412" i="1"/>
  <c r="B411" i="1"/>
  <c r="E411" i="1"/>
  <c r="F411" i="1" s="1"/>
  <c r="L411" i="1" s="1"/>
  <c r="M411" i="1"/>
  <c r="P417" i="1" s="1" a="1"/>
  <c r="P417" i="1" s="1"/>
  <c r="N411" i="1"/>
  <c r="B410" i="1"/>
  <c r="E410" i="1"/>
  <c r="F410" i="1" s="1"/>
  <c r="L410" i="1" s="1"/>
  <c r="M410" i="1"/>
  <c r="P416" i="1" s="1" a="1"/>
  <c r="P416" i="1" s="1"/>
  <c r="N410" i="1"/>
  <c r="B409" i="1"/>
  <c r="E409" i="1"/>
  <c r="F409" i="1" s="1"/>
  <c r="M409" i="1"/>
  <c r="P415" i="1" s="1" a="1"/>
  <c r="P415" i="1" s="1"/>
  <c r="N409" i="1"/>
  <c r="B408" i="1"/>
  <c r="E408" i="1"/>
  <c r="F408" i="1" s="1"/>
  <c r="L408" i="1" s="1"/>
  <c r="M408" i="1"/>
  <c r="P414" i="1" s="1" a="1"/>
  <c r="P414" i="1" s="1"/>
  <c r="N408" i="1"/>
  <c r="B407" i="1"/>
  <c r="E407" i="1"/>
  <c r="F407" i="1" s="1"/>
  <c r="L407" i="1" s="1"/>
  <c r="M407" i="1"/>
  <c r="P413" i="1" s="1" a="1"/>
  <c r="P413" i="1" s="1"/>
  <c r="N407" i="1"/>
  <c r="B406" i="1"/>
  <c r="E406" i="1"/>
  <c r="F406" i="1" s="1"/>
  <c r="M406" i="1"/>
  <c r="P412" i="1" s="1" a="1"/>
  <c r="P412" i="1" s="1"/>
  <c r="N406" i="1"/>
  <c r="B405" i="1"/>
  <c r="E405" i="1"/>
  <c r="F405" i="1" s="1"/>
  <c r="M405" i="1"/>
  <c r="P411" i="1" s="1" a="1"/>
  <c r="P411" i="1" s="1"/>
  <c r="N405" i="1"/>
  <c r="B404" i="1"/>
  <c r="E404" i="1"/>
  <c r="F404" i="1" s="1"/>
  <c r="L404" i="1" s="1"/>
  <c r="M404" i="1"/>
  <c r="P410" i="1" s="1" a="1"/>
  <c r="P410" i="1" s="1"/>
  <c r="N404" i="1"/>
  <c r="B403" i="1"/>
  <c r="E403" i="1"/>
  <c r="F403" i="1" s="1"/>
  <c r="L403" i="1" s="1"/>
  <c r="M403" i="1"/>
  <c r="P409" i="1" s="1" a="1"/>
  <c r="P409" i="1" s="1"/>
  <c r="N403" i="1"/>
  <c r="B402" i="1"/>
  <c r="E402" i="1"/>
  <c r="F402" i="1" s="1"/>
  <c r="M402" i="1"/>
  <c r="N402" i="1"/>
  <c r="B401" i="1"/>
  <c r="E401" i="1"/>
  <c r="F401" i="1" s="1"/>
  <c r="M401" i="1"/>
  <c r="P407" i="1" s="1" a="1"/>
  <c r="P407" i="1" s="1"/>
  <c r="N401" i="1"/>
  <c r="B400" i="1"/>
  <c r="E400" i="1"/>
  <c r="F400" i="1" s="1"/>
  <c r="L400" i="1" s="1"/>
  <c r="M400" i="1"/>
  <c r="P404" i="1" s="1" a="1"/>
  <c r="P404" i="1" s="1"/>
  <c r="N400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P387" i="1" a="1"/>
  <c r="P387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B399" i="1"/>
  <c r="E399" i="1"/>
  <c r="F399" i="1" s="1"/>
  <c r="L399" i="1" s="1"/>
  <c r="M399" i="1"/>
  <c r="P405" i="1" s="1" a="1"/>
  <c r="P405" i="1" s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P403" i="1" s="1" a="1"/>
  <c r="P403" i="1" s="1"/>
  <c r="N397" i="1"/>
  <c r="B396" i="1"/>
  <c r="E396" i="1"/>
  <c r="F396" i="1" s="1"/>
  <c r="L396" i="1" s="1"/>
  <c r="M396" i="1"/>
  <c r="P402" i="1" s="1" a="1"/>
  <c r="P402" i="1" s="1"/>
  <c r="N396" i="1"/>
  <c r="B395" i="1"/>
  <c r="E395" i="1"/>
  <c r="F395" i="1" s="1"/>
  <c r="M395" i="1"/>
  <c r="P401" i="1" s="1" a="1"/>
  <c r="P401" i="1" s="1"/>
  <c r="N395" i="1"/>
  <c r="B394" i="1"/>
  <c r="E394" i="1"/>
  <c r="F394" i="1" s="1"/>
  <c r="M394" i="1"/>
  <c r="P400" i="1" s="1" a="1"/>
  <c r="P400" i="1" s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431" i="1" l="1"/>
  <c r="L430" i="1"/>
  <c r="P429" i="1" a="1"/>
  <c r="P429" i="1" s="1"/>
  <c r="L429" i="1"/>
  <c r="P426" i="1" a="1"/>
  <c r="P426" i="1" s="1"/>
  <c r="L426" i="1"/>
  <c r="L423" i="1"/>
  <c r="L422" i="1"/>
  <c r="P420" i="1" a="1"/>
  <c r="P420" i="1" s="1"/>
  <c r="P419" i="1" a="1"/>
  <c r="P419" i="1" s="1"/>
  <c r="L420" i="1"/>
  <c r="L419" i="1"/>
  <c r="L416" i="1"/>
  <c r="L415" i="1"/>
  <c r="L414" i="1"/>
  <c r="L413" i="1"/>
  <c r="L412" i="1"/>
  <c r="L409" i="1"/>
  <c r="P408" i="1" a="1"/>
  <c r="P408" i="1" s="1"/>
  <c r="L406" i="1"/>
  <c r="P406" i="1" a="1"/>
  <c r="P406" i="1" s="1"/>
  <c r="L405" i="1"/>
  <c r="L402" i="1"/>
  <c r="L401" i="1"/>
  <c r="L395" i="1"/>
  <c r="L394" i="1"/>
  <c r="L393" i="1"/>
  <c r="L392" i="1"/>
  <c r="O388" i="1"/>
  <c r="P388" i="1" s="1" a="1"/>
  <c r="P388" i="1" s="1"/>
  <c r="L389" i="1"/>
  <c r="P385" i="1" a="1"/>
  <c r="P385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O58" i="1" l="1"/>
  <c r="P58" i="1" s="1" a="1"/>
  <c r="P58" i="1" s="1"/>
  <c r="U10" i="1" a="1"/>
  <c r="U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  <c r="Q19" i="1" s="1"/>
  <c r="Q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<sst xmlns="http://schemas.openxmlformats.org/spreadsheetml/2006/main" count="48" uniqueCount="43">
  <si>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</si>
  <si>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</si>
  <si>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</si>
  <si>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</si>
  <si>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</si>
  <si>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</si>
  <si>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</si>
  <si>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</si>
  <si>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</si>
  <si>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</si>
  <si>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</si>
  <si>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</si>
  <si>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</si>
  <si>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</si>
  <si>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</si>
  <si>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</si>
  <si>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</si>
  <si>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</si>
  <si>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</si>
  <si>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</si>
  <si>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</si>
  <si>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</si>
  <si>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</si>
  <si>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</si>
  <si>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</si>
  <si>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</si>
  <si>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</si>
  <si>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</si>
  <si>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</si>
  <si>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</si>
  <si>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</si>
  <si>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</si>
  <si>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</si>
  <si>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</si>
  <si>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</si>
  <si>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</si>
  <si>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</si>
  <si>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</si>
  <si>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</si>
  <si>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</si>
  <si>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</si>
  <si>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24.05., insg. 24.577 (+43) mit Coronadiagnose, akt. infiz.: 700 (-100), 23.400 (0) genesen. 409 (0) verstorben, 7-Tages-Inzidenz 63,5 (63,5) #CoronaD (Krankenhaus/Quarantäne-Zahlen werden Mo-Fr aktualisiert)</t>
  </si>
  <si>
    <t>25.05., insg. 24.606 (+29) mit Coronadiagnose, akt. infiz.: 690 (-50), 94 (0) in Krankenhäusern i. Beh., davon 37 (-2) auf Intensiv, 1.848 (+21) in Quaran., 23.500 (+100) genesen. 409 (0) verstorben, 7-Tages-Inzidenz 62,6 (63,5)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</si>
</sst>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Tabelle1!$A$7:$A$431</c:f>
              <c:numCache>
                <c:formatCode>d\-mmm</c:formatCode>
                <c:ptCount val="42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</c:numCache>
            </c:numRef>
          </c:cat>
          <c:val>
            <c:numRef>
              <c:f>Tabelle1!$B$7:$B$431</c:f>
              <c:numCache>
                <c:formatCode>0</c:formatCode>
                <c:ptCount val="425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Tabelle1!$A$7:$A$431</c:f>
              <c:numCache>
                <c:formatCode>d\-mmm</c:formatCode>
                <c:ptCount val="42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</c:numCache>
            </c:numRef>
          </c:cat>
          <c:val>
            <c:numRef>
              <c:f>Tabelle1!$C$7:$C$431</c:f>
              <c:numCache>
                <c:formatCode>General</c:formatCode>
                <c:ptCount val="42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Tabelle1!$A$7:$A$431</c:f>
              <c:numCache>
                <c:formatCode>d\-mmm</c:formatCode>
                <c:ptCount val="42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</c:numCache>
            </c:numRef>
          </c:cat>
          <c:val>
            <c:numRef>
              <c:f>Tabelle1!$D$7:$D$431</c:f>
              <c:numCache>
                <c:formatCode>0</c:formatCode>
                <c:ptCount val="425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Tabelle1!$A$7:$A$431</c:f>
              <c:numCache>
                <c:formatCode>d\-mmm</c:formatCode>
                <c:ptCount val="42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</c:numCache>
            </c:numRef>
          </c:cat>
          <c:val>
            <c:numRef>
              <c:f>Tabelle1!$E$7:$E$431</c:f>
              <c:numCache>
                <c:formatCode>General</c:formatCode>
                <c:ptCount val="425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Tabelle1!$M$7:$M$431</c:f>
              <c:numCache>
                <c:formatCode>General</c:formatCode>
                <c:ptCount val="425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Tabelle1!$O$7:$O$431</c:f>
              <c:numCache>
                <c:formatCode>0.0</c:formatCode>
                <c:ptCount val="425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37630</xdr:colOff>
      <xdr:row>19</xdr:row>
      <xdr:rowOff>48448</xdr:rowOff>
    </xdr:from>
    <xdr:to>
      <xdr:col>34</xdr:col>
      <xdr:colOff>275864</xdr:colOff>
      <xdr:row>62</xdr:row>
      <xdr:rowOff>29501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25.05.2021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0.71541</cdr:x>
      <cdr:y>0.05407</cdr:y>
    </cdr:from>
    <cdr:to>
      <cdr:x>0.86295</cdr:x>
      <cdr:y>0.15176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973339" y="471447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62,6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409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690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24.606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25.05., insg. 24.606 (+29) mit Coronadiagnose, akt. infiz.: 690 (-50), 94 (0) in Krankenhäusern i. Beh., davon 37 (-2) auf Intensiv, 1.848 (+21) in Quaran., 23.500 (+100) genesen. 409 (0) verstorben, 7-Tages-Inzidenz 62,6 (63,5)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0.71786</cdr:x>
      <cdr:y>0.1442</cdr:y>
    </cdr:from>
    <cdr:to>
      <cdr:x>0.8654</cdr:x>
      <cdr:y>0.1838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1010918" y="1257259"/>
          <a:ext cx="2263048" cy="34525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🟠🟠🟠🟠🟠🟠🟠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431" totalsRowShown="0" headerRowDxfId="17" dataDxfId="16">
  <autoFilter ref="A6:P431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431"/>
  <sheetViews>
    <sheetView tabSelected="1" topLeftCell="O1" zoomScaleNormal="100" workbookViewId="0">
      <selection activeCell="Q14" sqref="Q14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3" ht="34" x14ac:dyDescent="0.2">
      <c r="D1" s="4" t="s">
        <v>33</v>
      </c>
      <c r="E1" s="25" t="s">
        <v>34</v>
      </c>
      <c r="G1" s="53" t="s">
        <v>31</v>
      </c>
      <c r="H1" s="53"/>
      <c r="I1" s="53"/>
      <c r="J1" s="53"/>
      <c r="K1" s="3" t="s">
        <v>20</v>
      </c>
      <c r="L1" s="5" t="str">
        <f ca="1">"Stand: "&amp;TEXT(TODAY(),"TT.MM.JJJJ")</f>
        <v>Stand: 25.05.2021</v>
      </c>
      <c r="M1" s="6"/>
      <c r="N1" s="7" t="s">
        <v>16</v>
      </c>
      <c r="O1" s="8">
        <v>6.2187700000000001</v>
      </c>
      <c r="Q1" s="3" t="s">
        <v>0</v>
      </c>
    </row>
    <row r="2" spans="1:23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3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3" x14ac:dyDescent="0.2">
      <c r="G4" s="34"/>
      <c r="H4" s="34"/>
      <c r="I4" s="34"/>
      <c r="J4" s="34"/>
      <c r="L4" s="5"/>
      <c r="M4" s="6"/>
      <c r="N4" s="7"/>
    </row>
    <row r="5" spans="1:23" x14ac:dyDescent="0.2">
      <c r="Q5" s="3" t="s">
        <v>21</v>
      </c>
      <c r="R5" s="3" cm="1">
        <f t="array" ref="R5">MAX(ROW(CD[#Data]))-MIN(ROW(CD[#Data]))+1</f>
        <v>425</v>
      </c>
    </row>
    <row r="6" spans="1:23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25.05.</v>
      </c>
      <c r="T6" s="3" t="s">
        <v>27</v>
      </c>
      <c r="U6" s="3" t="str" cm="1">
        <f t="array" ref="U6">TEXT(INDEX(CD[KH],$R$5),"#.##0")</f>
        <v>94</v>
      </c>
      <c r="V6" s="3" t="str" cm="1">
        <f t="array" ref="V6">TEXT(INDEX(CD[KH],$R$5)-INDEX(CD[KH],$R$5-1),"+#.##0;-#.##0;0")</f>
        <v>0</v>
      </c>
    </row>
    <row r="7" spans="1:23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7" s="8" t="s">
        <v>22</v>
      </c>
      <c r="R7" s="10" t="str" cm="1">
        <f t="array" ref="R7">TEXT(INDEX(CD[Inzidenz],$R$5),"#.##0,0")</f>
        <v>62,6</v>
      </c>
      <c r="S7" s="3" t="str" cm="1">
        <f t="array" ref="S7">TEXT(INDEX(CD[Inzidenz],$R$5-1),"#.##0,0")</f>
        <v>63,5</v>
      </c>
      <c r="T7" s="3" t="s">
        <v>28</v>
      </c>
      <c r="U7" s="3" t="str" cm="1">
        <f t="array" ref="U7">TEXT(INDEX(CD[KH (intensiv)],$R$5),"#.##0")</f>
        <v>37</v>
      </c>
      <c r="V7" s="3" t="str" cm="1">
        <f t="array" ref="V7">TEXT(INDEX(CD[KH (intensiv)],$R$5)-INDEX(CD[KH (intensiv)],$R$5-1),"+#.##0;-#.##0;0")</f>
        <v>-2</v>
      </c>
    </row>
    <row r="8" spans="1:23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8" s="3" t="s">
        <v>23</v>
      </c>
      <c r="R8" s="14" t="str" cm="1">
        <f t="array" ref="R8">TEXT(INDEX(CD[Verstorbene],$R$5),"#.##0")</f>
        <v>409</v>
      </c>
      <c r="S8" s="3" t="str" cm="1">
        <f t="array" ref="S8">TEXT(INDEX(CD[Verstorbene],$R$5)-INDEX(CD[Verstorbene],$R$5-1),"+#.##0;-#.##0;0")</f>
        <v>0</v>
      </c>
      <c r="T8" s="3" t="s">
        <v>29</v>
      </c>
      <c r="U8" s="3" t="str" cm="1">
        <f t="array" ref="U8">TEXT(INDEX(CD[Quarant],$R$5),"#.##0")</f>
        <v>1.848</v>
      </c>
      <c r="V8" s="3" t="str" cm="1">
        <f t="array" ref="V8">TEXT(INDEX(CD[Quarant],$R$5)-INDEX(CD[Quarant],$R$5-1),"+#.##0;-#.##0;0")</f>
        <v>+21</v>
      </c>
    </row>
    <row r="9" spans="1:23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9" s="3" t="s">
        <v>24</v>
      </c>
      <c r="R9" s="14" t="str" cm="1">
        <f t="array" ref="R9">TEXT(INDEX(CD[Infiziert],$R$5),"#.##0")</f>
        <v>690</v>
      </c>
      <c r="S9" s="3" t="str" cm="1">
        <f t="array" ref="S9">TEXT(INDEX(CD[Infiziert],$R$5)-INDEX(CD[Infiziert],$R$5-1),"+#.##0;-#.##0;0")</f>
        <v>-50</v>
      </c>
      <c r="T9" s="3" t="s">
        <v>30</v>
      </c>
      <c r="U9" s="3" t="str" cm="1">
        <f t="array" ref="U9">TEXT(INDEX(CD[Genesen],$R$5),"#.##0")</f>
        <v>23.500</v>
      </c>
      <c r="V9" s="3" t="str" cm="1">
        <f t="array" ref="V9">TEXT(INDEX(CD[Genesen],$R$5)-INDEX(CD[Genesen],$R$5-1),"+#.##0;-#.##0;0")</f>
        <v>+100</v>
      </c>
    </row>
    <row r="10" spans="1:23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" s="3" t="s">
        <v>25</v>
      </c>
      <c r="R10" s="15" t="str" cm="1">
        <f t="array" ref="R10">TEXT(INDEX(CD[Total],$R$5),"#.##0")</f>
        <v>24.606</v>
      </c>
      <c r="S10" s="16" t="str" cm="1">
        <f t="array" ref="S10">TEXT(INDEX(CD[Total],$R$5)-INDEX(CD[Total],$R$5-1),"+#.##0;-#.##0;0")</f>
        <v>+29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🟠🟠🟠🟠🟠🟠🟠</v>
      </c>
      <c r="W10" s="25"/>
    </row>
    <row r="11" spans="1:23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2" spans="1:23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2" s="43" t="s">
        <v>35</v>
      </c>
    </row>
    <row r="13" spans="1:23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3" s="51" t="str">
        <f ca="1">$R$6&amp;", insg. "&amp;$R$10&amp;" ("&amp;$S$10&amp;") mit Coronadiagnose, akt. infiz.: "&amp;$R$9&amp;" ("&amp;$S$9&amp;"), "&amp;$U$6&amp;" ("&amp;$V$6&amp;") in Krankenhäusern i. Beh., davon "&amp;$U$7&amp;" ("&amp;$V$7&amp;") auf Intensiv, "&amp;$U$8&amp;" ("&amp;$V$8&amp;") in Quaran., "&amp;$U$9&amp;" ("&amp;$V$9&amp;") genesen. "&amp;$R$8&amp;" ("&amp;$S$8&amp;") verstorben, 7-Tages-Inzidenz "&amp;$R$7&amp;" ("&amp;$S$7&amp;") #CoronaD"</f>
        <v>25.05., insg. 24.606 (+29) mit Coronadiagnose, akt. infiz.: 690 (-50), 94 (0) in Krankenhäusern i. Beh., davon 37 (-2) auf Intensiv, 1.848 (+21) in Quaran., 23.500 (+100) genesen. 409 (0) verstorben, 7-Tages-Inzidenz 62,6 (63,5) #CoronaD</v>
      </c>
    </row>
    <row r="14" spans="1:23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4" s="42" t="s">
        <v>42</v>
      </c>
    </row>
    <row r="15" spans="1:23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6" spans="1:23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6" s="51" t="str">
        <f ca="1">$R$6&amp;", insg. "&amp;$R$10&amp;" ("&amp;$S$10&amp;") mit Coronadiagnose, akt. infiz.: "&amp;$R$9&amp;" ("&amp;$S$9&amp;"), "&amp;$U$9&amp;" ("&amp;$V$9&amp;") genesen. "&amp;$R$8&amp;" ("&amp;$S$8&amp;") verstorben, 7-Tages-Inzidenz "&amp;$R$7&amp;" ("&amp;$S$7&amp;") #CoronaD (Krankenhaus/Quarantäne-Zahlen werden Mo-Fr aktualisiert)"</f>
        <v>25.05., insg. 24.606 (+29) mit Coronadiagnose, akt. infiz.: 690 (-50), 23.500 (+100) genesen. 409 (0) verstorben, 7-Tages-Inzidenz 62,6 (63,5) #CoronaD (Krankenhaus/Quarantäne-Zahlen werden Mo-Fr aktualisiert)</v>
      </c>
    </row>
    <row r="17" spans="1:17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7" s="3" t="s">
        <v>41</v>
      </c>
    </row>
    <row r="18" spans="1:17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9" spans="1:17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9" s="16" t="str">
        <f ca="1">Q13</f>
        <v>25.05., insg. 24.606 (+29) mit Coronadiagnose, akt. infiz.: 690 (-50), 94 (0) in Krankenhäusern i. Beh., davon 37 (-2) auf Intensiv, 1.848 (+21) in Quaran., 23.500 (+100) genesen. 409 (0) verstorben, 7-Tages-Inzidenz 62,6 (63,5) #CoronaD</v>
      </c>
    </row>
    <row r="20" spans="1:17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1" spans="1:17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2" spans="1:17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3" spans="1:17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4" spans="1:17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5" spans="1:17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6" spans="1:17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7" spans="1:17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8" spans="1:17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9" spans="1:17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0" spans="1:17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1" spans="1:17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2" spans="1:17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8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  <c r="P300" s="8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  <c r="P301" s="8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  <c r="P302" s="8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P304" s="8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P305" s="8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P306" s="8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P308" s="8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8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8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3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3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0" spans="1:16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3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1" spans="1:16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3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2" spans="1:16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3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3" spans="1:16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3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4" spans="1:16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3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5" spans="1:16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3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6" spans="1:16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3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7" spans="1:16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3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8" spans="1:16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3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9" spans="1:16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3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0" spans="1:16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3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401" spans="1:16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3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2" spans="1:16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3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3" spans="1:16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3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4" spans="1:16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3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5" spans="1:16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3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6" spans="1:16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3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7" spans="1:16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3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8" spans="1:16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3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9" spans="1:16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3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0" spans="1:16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3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1" spans="1:16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3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2" spans="1:16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3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3" spans="1:16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3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4" spans="1:16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3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5" spans="1:16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3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6" spans="1:16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3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7" spans="1:16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3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8" spans="1:16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3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9" spans="1:16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3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0" spans="1:16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3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1" spans="1:16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3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2" spans="1:16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3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3" spans="1:16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3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4" spans="1:16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3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5" spans="1:16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3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6" spans="1:16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3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7" spans="1:16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3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8" spans="1:16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3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9" spans="1:16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23300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-55</v>
      </c>
      <c r="M429" s="22">
        <f>CD[[#This Row],[Total]]-H428</f>
        <v>77</v>
      </c>
      <c r="N429" s="22">
        <f>CD[[#This Row],[Genesen]]-G428</f>
        <v>0</v>
      </c>
      <c r="O429" s="35">
        <v>63.5</v>
      </c>
      <c r="P429" s="3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0" spans="1:16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100</v>
      </c>
      <c r="O430" s="35">
        <v>63.5</v>
      </c>
      <c r="P430" s="3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1" spans="1:16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3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2021-05-25T07:33:51Z</dcterms:modified>
</cp:coreProperties>
</file>