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1A0EAAD3-972E-EB49-988A-9007FB08390E}" xr6:coauthVersionLast="47" xr6:coauthVersionMax="47" xr10:uidLastSave="{00000000-0000-0000-0000-000000000000}"/>
  <bookViews>
    <workbookView xWindow="13940" yWindow="500" windowWidth="3700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8" i="1" l="1"/>
  <c r="E438" i="1"/>
  <c r="F438" i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P438" i="1" s="1" a="1"/>
  <c r="P438" i="1" s="1"/>
  <c r="N432" i="1"/>
  <c r="B431" i="1"/>
  <c r="E431" i="1"/>
  <c r="F431" i="1" s="1"/>
  <c r="M431" i="1"/>
  <c r="P437" i="1" s="1" a="1"/>
  <c r="P437" i="1" s="1"/>
  <c r="N431" i="1"/>
  <c r="B430" i="1"/>
  <c r="E430" i="1"/>
  <c r="F430" i="1" s="1"/>
  <c r="M430" i="1"/>
  <c r="P436" i="1" s="1" a="1"/>
  <c r="P436" i="1" s="1"/>
  <c r="N430" i="1"/>
  <c r="B429" i="1"/>
  <c r="E429" i="1"/>
  <c r="F429" i="1" s="1"/>
  <c r="M429" i="1"/>
  <c r="P435" i="1" s="1" a="1"/>
  <c r="P435" i="1" s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P433" i="1" s="1" a="1"/>
  <c r="P433" i="1" s="1"/>
  <c r="N427" i="1"/>
  <c r="B426" i="1"/>
  <c r="E426" i="1"/>
  <c r="F426" i="1" s="1"/>
  <c r="M426" i="1"/>
  <c r="P432" i="1" s="1" a="1"/>
  <c r="P432" i="1" s="1"/>
  <c r="N426" i="1"/>
  <c r="B425" i="1"/>
  <c r="E425" i="1"/>
  <c r="F425" i="1" s="1"/>
  <c r="L425" i="1" s="1"/>
  <c r="M425" i="1"/>
  <c r="P431" i="1" s="1" a="1"/>
  <c r="P431" i="1" s="1"/>
  <c r="N425" i="1"/>
  <c r="B424" i="1"/>
  <c r="E424" i="1"/>
  <c r="F424" i="1" s="1"/>
  <c r="L424" i="1" s="1"/>
  <c r="M424" i="1"/>
  <c r="P430" i="1" s="1" a="1"/>
  <c r="P430" i="1" s="1"/>
  <c r="N424" i="1"/>
  <c r="P424" i="1" a="1"/>
  <c r="P424" i="1" s="1"/>
  <c r="B423" i="1"/>
  <c r="E423" i="1"/>
  <c r="F423" i="1" s="1"/>
  <c r="M423" i="1"/>
  <c r="P428" i="1" s="1" a="1"/>
  <c r="P428" i="1" s="1"/>
  <c r="N423" i="1"/>
  <c r="B422" i="1"/>
  <c r="E422" i="1"/>
  <c r="F422" i="1" s="1"/>
  <c r="M422" i="1"/>
  <c r="N422" i="1"/>
  <c r="B421" i="1"/>
  <c r="E421" i="1"/>
  <c r="F421" i="1" s="1"/>
  <c r="L421" i="1" s="1"/>
  <c r="M421" i="1"/>
  <c r="P427" i="1" s="1" a="1"/>
  <c r="P427" i="1" s="1"/>
  <c r="N421" i="1"/>
  <c r="B420" i="1"/>
  <c r="E420" i="1"/>
  <c r="F420" i="1" s="1"/>
  <c r="M420" i="1"/>
  <c r="P425" i="1" s="1" a="1"/>
  <c r="P425" i="1" s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P423" i="1" s="1" a="1"/>
  <c r="P423" i="1" s="1"/>
  <c r="N417" i="1"/>
  <c r="B416" i="1"/>
  <c r="E416" i="1"/>
  <c r="F416" i="1" s="1"/>
  <c r="M416" i="1"/>
  <c r="P422" i="1" s="1" a="1"/>
  <c r="P422" i="1" s="1"/>
  <c r="N416" i="1"/>
  <c r="B415" i="1"/>
  <c r="E415" i="1"/>
  <c r="F415" i="1" s="1"/>
  <c r="M415" i="1"/>
  <c r="P421" i="1" s="1" a="1"/>
  <c r="P421" i="1" s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P418" i="1" s="1" a="1"/>
  <c r="P418" i="1" s="1"/>
  <c r="N412" i="1"/>
  <c r="B411" i="1"/>
  <c r="E411" i="1"/>
  <c r="F411" i="1" s="1"/>
  <c r="L411" i="1" s="1"/>
  <c r="M411" i="1"/>
  <c r="P417" i="1" s="1" a="1"/>
  <c r="P417" i="1" s="1"/>
  <c r="N411" i="1"/>
  <c r="B410" i="1"/>
  <c r="E410" i="1"/>
  <c r="F410" i="1" s="1"/>
  <c r="L410" i="1" s="1"/>
  <c r="M410" i="1"/>
  <c r="P416" i="1" s="1" a="1"/>
  <c r="P416" i="1" s="1"/>
  <c r="N410" i="1"/>
  <c r="B409" i="1"/>
  <c r="E409" i="1"/>
  <c r="F409" i="1" s="1"/>
  <c r="M409" i="1"/>
  <c r="P415" i="1" s="1" a="1"/>
  <c r="P415" i="1" s="1"/>
  <c r="N409" i="1"/>
  <c r="B408" i="1"/>
  <c r="E408" i="1"/>
  <c r="F408" i="1" s="1"/>
  <c r="L408" i="1" s="1"/>
  <c r="M408" i="1"/>
  <c r="P414" i="1" s="1" a="1"/>
  <c r="P414" i="1" s="1"/>
  <c r="N408" i="1"/>
  <c r="B407" i="1"/>
  <c r="E407" i="1"/>
  <c r="F407" i="1" s="1"/>
  <c r="L407" i="1" s="1"/>
  <c r="M407" i="1"/>
  <c r="P413" i="1" s="1" a="1"/>
  <c r="P413" i="1" s="1"/>
  <c r="N407" i="1"/>
  <c r="B406" i="1"/>
  <c r="E406" i="1"/>
  <c r="F406" i="1" s="1"/>
  <c r="M406" i="1"/>
  <c r="P412" i="1" s="1" a="1"/>
  <c r="P412" i="1" s="1"/>
  <c r="N406" i="1"/>
  <c r="B405" i="1"/>
  <c r="E405" i="1"/>
  <c r="F405" i="1" s="1"/>
  <c r="M405" i="1"/>
  <c r="P411" i="1" s="1" a="1"/>
  <c r="P411" i="1" s="1"/>
  <c r="N405" i="1"/>
  <c r="B404" i="1"/>
  <c r="E404" i="1"/>
  <c r="F404" i="1" s="1"/>
  <c r="L404" i="1" s="1"/>
  <c r="M404" i="1"/>
  <c r="P410" i="1" s="1" a="1"/>
  <c r="P410" i="1" s="1"/>
  <c r="N404" i="1"/>
  <c r="B403" i="1"/>
  <c r="E403" i="1"/>
  <c r="F403" i="1" s="1"/>
  <c r="L403" i="1" s="1"/>
  <c r="M403" i="1"/>
  <c r="P409" i="1" s="1" a="1"/>
  <c r="P409" i="1" s="1"/>
  <c r="N403" i="1"/>
  <c r="B402" i="1"/>
  <c r="E402" i="1"/>
  <c r="F402" i="1" s="1"/>
  <c r="M402" i="1"/>
  <c r="N402" i="1"/>
  <c r="B401" i="1"/>
  <c r="E401" i="1"/>
  <c r="F401" i="1" s="1"/>
  <c r="M401" i="1"/>
  <c r="P407" i="1" s="1" a="1"/>
  <c r="P407" i="1" s="1"/>
  <c r="N401" i="1"/>
  <c r="B400" i="1"/>
  <c r="E400" i="1"/>
  <c r="F400" i="1" s="1"/>
  <c r="L400" i="1" s="1"/>
  <c r="M400" i="1"/>
  <c r="P404" i="1" s="1" a="1"/>
  <c r="P404" i="1" s="1"/>
  <c r="N400" i="1"/>
  <c r="P7" i="1" a="1"/>
  <c r="P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6" i="1" a="1"/>
  <c r="P386" i="1" s="1"/>
  <c r="P387" i="1" a="1"/>
  <c r="P387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B399" i="1"/>
  <c r="E399" i="1"/>
  <c r="F399" i="1" s="1"/>
  <c r="L399" i="1" s="1"/>
  <c r="M399" i="1"/>
  <c r="P405" i="1" s="1" a="1"/>
  <c r="P405" i="1" s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P403" i="1" s="1" a="1"/>
  <c r="P403" i="1" s="1"/>
  <c r="N397" i="1"/>
  <c r="B396" i="1"/>
  <c r="E396" i="1"/>
  <c r="F396" i="1" s="1"/>
  <c r="L396" i="1" s="1"/>
  <c r="M396" i="1"/>
  <c r="P402" i="1" s="1" a="1"/>
  <c r="P402" i="1" s="1"/>
  <c r="N396" i="1"/>
  <c r="B395" i="1"/>
  <c r="E395" i="1"/>
  <c r="F395" i="1" s="1"/>
  <c r="M395" i="1"/>
  <c r="P401" i="1" s="1" a="1"/>
  <c r="P401" i="1" s="1"/>
  <c r="N395" i="1"/>
  <c r="B394" i="1"/>
  <c r="E394" i="1"/>
  <c r="F394" i="1" s="1"/>
  <c r="M394" i="1"/>
  <c r="P400" i="1" s="1" a="1"/>
  <c r="P400" i="1" s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R5" i="1" a="1"/>
  <c r="R5" i="1" s="1"/>
  <c r="R10" i="1" s="1" a="1"/>
  <c r="R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R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436" i="1" l="1"/>
  <c r="O434" i="1"/>
  <c r="P434" i="1" s="1" a="1"/>
  <c r="P434" i="1" s="1"/>
  <c r="L435" i="1"/>
  <c r="L434" i="1"/>
  <c r="L433" i="1"/>
  <c r="L431" i="1"/>
  <c r="L430" i="1"/>
  <c r="P429" i="1" a="1"/>
  <c r="P429" i="1" s="1"/>
  <c r="L429" i="1"/>
  <c r="P426" i="1" a="1"/>
  <c r="P426" i="1" s="1"/>
  <c r="L426" i="1"/>
  <c r="L423" i="1"/>
  <c r="L422" i="1"/>
  <c r="P420" i="1" a="1"/>
  <c r="P420" i="1" s="1"/>
  <c r="P419" i="1" a="1"/>
  <c r="P419" i="1" s="1"/>
  <c r="L420" i="1"/>
  <c r="L419" i="1"/>
  <c r="L416" i="1"/>
  <c r="L415" i="1"/>
  <c r="L414" i="1"/>
  <c r="L413" i="1"/>
  <c r="L412" i="1"/>
  <c r="L409" i="1"/>
  <c r="P408" i="1" a="1"/>
  <c r="P408" i="1" s="1"/>
  <c r="L406" i="1"/>
  <c r="P406" i="1" a="1"/>
  <c r="P406" i="1" s="1"/>
  <c r="L405" i="1"/>
  <c r="L402" i="1"/>
  <c r="L401" i="1"/>
  <c r="L395" i="1"/>
  <c r="L394" i="1"/>
  <c r="L393" i="1"/>
  <c r="L392" i="1"/>
  <c r="O388" i="1"/>
  <c r="P388" i="1" s="1" a="1"/>
  <c r="P388" i="1" s="1"/>
  <c r="L389" i="1"/>
  <c r="P385" i="1" a="1"/>
  <c r="P385" i="1" s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U9" i="1" a="1"/>
  <c r="U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O58" i="1" l="1"/>
  <c r="P58" i="1" s="1" a="1"/>
  <c r="P58" i="1" s="1"/>
  <c r="U10" i="1" a="1"/>
  <c r="U10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R7" i="1" a="1"/>
  <c r="R7" i="1" s="1"/>
  <c r="S7" i="1" a="1"/>
  <c r="S7" i="1" s="1"/>
  <c r="Q13" i="1" l="1"/>
  <c r="Q19" i="1" s="1"/>
  <c r="Q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<sst xmlns="http://schemas.openxmlformats.org/spreadsheetml/2006/main" count="48" uniqueCount="43">
  <si>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</si>
  <si>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</si>
  <si>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</si>
  <si>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</si>
  <si>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</si>
  <si>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</si>
  <si>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</si>
  <si>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</si>
  <si>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</si>
  <si>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</si>
  <si>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</si>
  <si>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</si>
  <si>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</si>
  <si>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</si>
  <si>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</si>
  <si>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</si>
  <si>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</si>
  <si>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</si>
  <si>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</si>
  <si>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</si>
  <si>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</si>
  <si>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</si>
  <si>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</si>
  <si>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</si>
  <si>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</si>
  <si>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</si>
  <si>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</si>
  <si>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</si>
  <si>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</si>
  <si>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</si>
  <si>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</si>
  <si>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</si>
  <si>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</si>
  <si>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</si>
  <si>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</si>
  <si>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</si>
  <si>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</si>
  <si>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</si>
  <si>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</si>
  <si>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</si>
  <si>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</si>
  <si>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30.05., insg. 24.807 (+43) mit Coronadiagnose, akt. infiz.: 600 (0), 23.800 (0) genesen. 416 (0) verstorben, 7-Tages-Inzidenz 44,4 (47,0) #CoronaD (Krankenhaus/Quarantäne-Zahlen werden Mo-Fr aktualisiert)</t>
  </si>
  <si>
    <t>01.06., insg. 24.840 (+8) mit Coronadiagnose, akt. infiz.: 500 (-100), 75 (0) in Krankenhäusern i. Beh., davon 32 (0) auf Intensiv, 1.508 (+26) in Quaran., 23.900 (0) genesen. 416 (0) verstorben, 7-Tages-Inzidenz 38,4 (41,0)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</si>
</sst>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4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Tabelle1!$A$7:$A$438</c:f>
              <c:numCache>
                <c:formatCode>d\-mmm</c:formatCode>
                <c:ptCount val="43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</c:numCache>
            </c:numRef>
          </c:cat>
          <c:val>
            <c:numRef>
              <c:f>Tabelle1!$B$7:$B$438</c:f>
              <c:numCache>
                <c:formatCode>0</c:formatCode>
                <c:ptCount val="43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Tabelle1!$A$7:$A$438</c:f>
              <c:numCache>
                <c:formatCode>d\-mmm</c:formatCode>
                <c:ptCount val="43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</c:numCache>
            </c:numRef>
          </c:cat>
          <c:val>
            <c:numRef>
              <c:f>Tabelle1!$C$7:$C$438</c:f>
              <c:numCache>
                <c:formatCode>General</c:formatCode>
                <c:ptCount val="43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Tabelle1!$A$7:$A$438</c:f>
              <c:numCache>
                <c:formatCode>d\-mmm</c:formatCode>
                <c:ptCount val="43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</c:numCache>
            </c:numRef>
          </c:cat>
          <c:val>
            <c:numRef>
              <c:f>Tabelle1!$D$7:$D$438</c:f>
              <c:numCache>
                <c:formatCode>0</c:formatCode>
                <c:ptCount val="43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Tabelle1!$A$7:$A$438</c:f>
              <c:numCache>
                <c:formatCode>d\-mmm</c:formatCode>
                <c:ptCount val="43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</c:numCache>
            </c:numRef>
          </c:cat>
          <c:val>
            <c:numRef>
              <c:f>Tabelle1!$E$7:$E$438</c:f>
              <c:numCache>
                <c:formatCode>General</c:formatCode>
                <c:ptCount val="43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Tabelle1!$M$7:$M$438</c:f>
              <c:numCache>
                <c:formatCode>General</c:formatCode>
                <c:ptCount val="43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Tabelle1!$O$7:$O$438</c:f>
              <c:numCache>
                <c:formatCode>0.0</c:formatCode>
                <c:ptCount val="43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37630</xdr:colOff>
      <xdr:row>19</xdr:row>
      <xdr:rowOff>48448</xdr:rowOff>
    </xdr:from>
    <xdr:to>
      <xdr:col>34</xdr:col>
      <xdr:colOff>275864</xdr:colOff>
      <xdr:row>62</xdr:row>
      <xdr:rowOff>29501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01.06.2021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0.68063</cdr:x>
      <cdr:y>0.05261</cdr:y>
    </cdr:from>
    <cdr:to>
      <cdr:x>0.82817</cdr:x>
      <cdr:y>0.1503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439941" y="458718"/>
          <a:ext cx="2263047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38,4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416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0.03395</cdr:x>
      <cdr:y>0.6555</cdr:y>
    </cdr:from>
    <cdr:to>
      <cdr:x>0.1855</cdr:x>
      <cdr:y>0.76211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20712" y="5715043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0.78222</cdr:y>
    </cdr:from>
    <cdr:to>
      <cdr:x>0.18384</cdr:x>
      <cdr:y>0.88883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81" y="6819902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24.840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01.06., insg. 24.840 (+8) mit Coronadiagnose, akt. infiz.: 500 (-100), 75 (0) in Krankenhäusern i. Beh., davon 32 (0) auf Intensiv, 1.508 (+26) in Quaran., 23.900 (0) genesen. 416 (0) verstorben, 7-Tages-Inzidenz 38,4 (41,0)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0.68308</cdr:x>
      <cdr:y>0.14274</cdr:y>
    </cdr:from>
    <cdr:to>
      <cdr:x>0.83062</cdr:x>
      <cdr:y>0.18234</cdr:y>
    </cdr:to>
    <cdr:sp macro="" textlink="Tabelle1!$U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0477520" y="1244530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🟠🟠🟠🟡🟡🟡🟡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0.10022</cdr:x>
      <cdr:y>0.26585</cdr:y>
    </cdr:from>
    <cdr:to>
      <cdr:x>0.39581</cdr:x>
      <cdr:y>0.30325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537170" y="2317853"/>
          <a:ext cx="4533900" cy="3260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438" totalsRowShown="0" headerRowDxfId="17" dataDxfId="16">
  <autoFilter ref="A6:P438" xr:uid="{B9A1D8B9-1D65-7642-A75B-FB9A4FEF9AD8}"/>
  <sortState xmlns:xlrd2="http://schemas.microsoft.com/office/spreadsheetml/2017/richdata2" ref="A7:K28">
    <sortCondition ref="A6:A28"/>
  </sortState>
  <tableColumns count="16">
    <tableColumn id="1" xr3:uid="{95D99946-829C-9144-ABC7-3CE5173E3EE0}" name="Datum" dataDxfId="15"/>
    <tableColumn id="15" xr3:uid="{5DEA0637-0CD7-5E40-93E8-D2FDBBF10BBF}" name="-" dataDxfId="14" dataCellStyle="Berechnung">
      <calculatedColumnFormula>-CD[[#This Row],[Verstorbene]]</calculatedColumnFormula>
    </tableColumn>
    <tableColumn id="7" xr3:uid="{EA3D9586-212A-714B-B0ED-6174B2513977}" name="Verstorbene" dataDxfId="13" dataCellStyle="Prozent"/>
    <tableColumn id="6" xr3:uid="{01F7AF16-AE3B-1243-AB3E-B5B0FBD88570}" name="KH (intensiv)" dataDxfId="12"/>
    <tableColumn id="10" xr3:uid="{EDCFCBC3-499F-7B4B-A1B8-AD74F5595DC2}" name="KH (nicht intensiv)" dataDxfId="11" dataCellStyle="Berechnung">
      <calculatedColumnFormula>CD[[#This Row],[KH]]-CD[[#This Row],[KH (intensiv)]]</calculatedColumnFormula>
    </tableColumn>
    <tableColumn id="11" xr3:uid="{3FAC6758-BCAA-6B49-86C1-C0FCC859A21E}" name="Infiziert (o. KH)" dataDxfId="10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9"/>
    <tableColumn id="3" xr3:uid="{C65277E7-2430-ED44-AB6C-BFCCE27CB693}" name="Total" dataDxfId="8"/>
    <tableColumn id="4" xr3:uid="{1CD6F802-8EA9-5848-9617-8BE50E00D214}" name="Infiziert" dataDxfId="7"/>
    <tableColumn id="5" xr3:uid="{E4A14757-C5C2-DD47-B5CB-F989349FBEF5}" name="KH" dataDxfId="6"/>
    <tableColumn id="9" xr3:uid="{C1B308FD-7C02-3746-89E7-BB3C9EAF8959}" name="Quarant" dataDxfId="5"/>
    <tableColumn id="12" xr3:uid="{EEE16BFE-C675-8441-8B35-8E15840ADA66}" name="Check" dataDxfId="4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3">
      <calculatedColumnFormula>CD[[#This Row],[Total]]-H6</calculatedColumnFormula>
    </tableColumn>
    <tableColumn id="14" xr3:uid="{E5DF8CEE-C5CB-244C-9B33-996ED6D6C5CD}" name="Neu Gen" dataDxfId="2">
      <calculatedColumnFormula>CD[[#This Row],[Genesen]]-G6</calculatedColumnFormula>
    </tableColumn>
    <tableColumn id="16" xr3:uid="{D3F147B6-DEB5-844F-84AC-F7A519A6EB35}" name="Inzidenz" dataDxfId="1">
      <calculatedColumnFormula>SUM(M1:M7)/$O$1</calculatedColumnFormula>
    </tableColumn>
    <tableColumn id="2" xr3:uid="{5C02CE11-598F-F04E-B352-DBE9468A946E}" name="Status" dataDxfId="0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W438"/>
  <sheetViews>
    <sheetView tabSelected="1" topLeftCell="N1" zoomScaleNormal="100" workbookViewId="0">
      <selection activeCell="X3" sqref="X3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8" customWidth="1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3" ht="34" x14ac:dyDescent="0.2">
      <c r="D1" s="4" t="s">
        <v>33</v>
      </c>
      <c r="E1" s="25" t="s">
        <v>34</v>
      </c>
      <c r="G1" s="53" t="s">
        <v>31</v>
      </c>
      <c r="H1" s="53"/>
      <c r="I1" s="53"/>
      <c r="J1" s="53"/>
      <c r="K1" s="3" t="s">
        <v>20</v>
      </c>
      <c r="L1" s="5" t="str">
        <f ca="1">"Stand: "&amp;TEXT(TODAY(),"TT.MM.JJJJ")</f>
        <v>Stand: 01.06.2021</v>
      </c>
      <c r="M1" s="6"/>
      <c r="N1" s="7" t="s">
        <v>16</v>
      </c>
      <c r="O1" s="8">
        <v>6.2187700000000001</v>
      </c>
      <c r="Q1" s="3" t="s">
        <v>0</v>
      </c>
    </row>
    <row r="2" spans="1:23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3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3" x14ac:dyDescent="0.2">
      <c r="G4" s="34"/>
      <c r="H4" s="34"/>
      <c r="I4" s="34"/>
      <c r="J4" s="34"/>
      <c r="L4" s="5"/>
      <c r="M4" s="6"/>
      <c r="N4" s="7"/>
    </row>
    <row r="5" spans="1:23" x14ac:dyDescent="0.2">
      <c r="Q5" s="3" t="s">
        <v>21</v>
      </c>
      <c r="R5" s="3" cm="1">
        <f t="array" ref="R5">MAX(ROW(CD[#Data]))-MIN(ROW(CD[#Data]))+1</f>
        <v>432</v>
      </c>
    </row>
    <row r="6" spans="1:23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8" t="s">
        <v>39</v>
      </c>
      <c r="Q6" s="3" t="s">
        <v>26</v>
      </c>
      <c r="R6" s="3" t="str">
        <f ca="1">TEXT(TODAY(),"TT.MM.")</f>
        <v>01.06.</v>
      </c>
      <c r="T6" s="3" t="s">
        <v>27</v>
      </c>
      <c r="U6" s="3" t="str" cm="1">
        <f t="array" ref="U6">TEXT(INDEX(CD[KH],$R$5),"#.##0")</f>
        <v>75</v>
      </c>
      <c r="V6" s="3" t="str" cm="1">
        <f t="array" ref="V6">TEXT(INDEX(CD[KH],$R$5)-INDEX(CD[KH],$R$5-1),"+#.##0;-#.##0;0")</f>
        <v>0</v>
      </c>
    </row>
    <row r="7" spans="1:23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7" s="8" t="s">
        <v>22</v>
      </c>
      <c r="R7" s="10" t="str" cm="1">
        <f t="array" ref="R7">TEXT(INDEX(CD[Inzidenz],$R$5),"#.##0,0")</f>
        <v>38,4</v>
      </c>
      <c r="S7" s="3" t="str" cm="1">
        <f t="array" ref="S7">TEXT(INDEX(CD[Inzidenz],$R$5-1),"#.##0,0")</f>
        <v>41,0</v>
      </c>
      <c r="T7" s="3" t="s">
        <v>28</v>
      </c>
      <c r="U7" s="3" t="str" cm="1">
        <f t="array" ref="U7">TEXT(INDEX(CD[KH (intensiv)],$R$5),"#.##0")</f>
        <v>32</v>
      </c>
      <c r="V7" s="3" t="str" cm="1">
        <f t="array" ref="V7">TEXT(INDEX(CD[KH (intensiv)],$R$5)-INDEX(CD[KH (intensiv)],$R$5-1),"+#.##0;-#.##0;0")</f>
        <v>0</v>
      </c>
    </row>
    <row r="8" spans="1:23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8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8" s="3" t="s">
        <v>23</v>
      </c>
      <c r="R8" s="14" t="str" cm="1">
        <f t="array" ref="R8">TEXT(INDEX(CD[Verstorbene],$R$5),"#.##0")</f>
        <v>416</v>
      </c>
      <c r="S8" s="3" t="str" cm="1">
        <f t="array" ref="S8">TEXT(INDEX(CD[Verstorbene],$R$5)-INDEX(CD[Verstorbene],$R$5-1),"+#.##0;-#.##0;0")</f>
        <v>0</v>
      </c>
      <c r="T8" s="3" t="s">
        <v>29</v>
      </c>
      <c r="U8" s="3" t="str" cm="1">
        <f t="array" ref="U8">TEXT(INDEX(CD[Quarant],$R$5),"#.##0")</f>
        <v>1.508</v>
      </c>
      <c r="V8" s="3" t="str" cm="1">
        <f t="array" ref="V8">TEXT(INDEX(CD[Quarant],$R$5)-INDEX(CD[Quarant],$R$5-1),"+#.##0;-#.##0;0")</f>
        <v>+26</v>
      </c>
    </row>
    <row r="9" spans="1:23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8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  <c r="Q9" s="3" t="s">
        <v>24</v>
      </c>
      <c r="R9" s="14" t="str" cm="1">
        <f t="array" ref="R9">TEXT(INDEX(CD[Infiziert],$R$5),"#.##0")</f>
        <v>500</v>
      </c>
      <c r="S9" s="3" t="str" cm="1">
        <f t="array" ref="S9">TEXT(INDEX(CD[Infiziert],$R$5)-INDEX(CD[Infiziert],$R$5-1),"+#.##0;-#.##0;0")</f>
        <v>-100</v>
      </c>
      <c r="T9" s="3" t="s">
        <v>30</v>
      </c>
      <c r="U9" s="3" t="str" cm="1">
        <f t="array" ref="U9">TEXT(INDEX(CD[Genesen],$R$5),"#.##0")</f>
        <v>23.900</v>
      </c>
      <c r="V9" s="3" t="str" cm="1">
        <f t="array" ref="V9">TEXT(INDEX(CD[Genesen],$R$5)-INDEX(CD[Genesen],$R$5-1),"+#.##0;-#.##0;0")</f>
        <v>0</v>
      </c>
    </row>
    <row r="10" spans="1:23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8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" s="3" t="s">
        <v>25</v>
      </c>
      <c r="R10" s="15" t="str" cm="1">
        <f t="array" ref="R10">TEXT(INDEX(CD[Total],$R$5),"#.##0")</f>
        <v>24.840</v>
      </c>
      <c r="S10" s="16" t="str" cm="1">
        <f t="array" ref="S10">TEXT(INDEX(CD[Total],$R$5)-INDEX(CD[Total],$R$5-1),"+#.##0;-#.##0;0")</f>
        <v>+8</v>
      </c>
      <c r="T10" s="3" t="s">
        <v>40</v>
      </c>
      <c r="U10" s="8" t="str" cm="1">
        <f t="array" ref="U10">INDEX(CD[Status],$R$5-6)&amp;INDEX(CD[Status],$R$5-5)&amp;INDEX(CD[Status],$R$5-4)&amp;INDEX(CD[Status],$R$5-3)&amp;INDEX(CD[Status],$R$5-2)&amp;INDEX(CD[Status],$R$5-1)&amp;INDEX(CD[Status],$R$5)</f>
        <v>🟠🟠🟠🟡🟡🟡🟡</v>
      </c>
      <c r="W10" s="25"/>
    </row>
    <row r="11" spans="1:23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8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2" spans="1:23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8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2" s="43" t="s">
        <v>35</v>
      </c>
    </row>
    <row r="13" spans="1:23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8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3" s="51" t="str">
        <f ca="1">$R$6&amp;", insg. "&amp;$R$10&amp;" ("&amp;$S$10&amp;") mit Coronadiagnose, akt. infiz.: "&amp;$R$9&amp;" ("&amp;$S$9&amp;"), "&amp;$U$6&amp;" ("&amp;$V$6&amp;") in Krankenhäusern i. Beh., davon "&amp;$U$7&amp;" ("&amp;$V$7&amp;") auf Intensiv, "&amp;$U$8&amp;" ("&amp;$V$8&amp;") in Quaran., "&amp;$U$9&amp;" ("&amp;$V$9&amp;") genesen. "&amp;$R$8&amp;" ("&amp;$S$8&amp;") verstorben, 7-Tages-Inzidenz "&amp;$R$7&amp;" ("&amp;$S$7&amp;") #CoronaD"</f>
        <v>01.06., insg. 24.840 (+8) mit Coronadiagnose, akt. infiz.: 500 (-100), 75 (0) in Krankenhäusern i. Beh., davon 32 (0) auf Intensiv, 1.508 (+26) in Quaran., 23.900 (0) genesen. 416 (0) verstorben, 7-Tages-Inzidenz 38,4 (41,0) #CoronaD</v>
      </c>
    </row>
    <row r="14" spans="1:23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8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4" s="42" t="s">
        <v>42</v>
      </c>
    </row>
    <row r="15" spans="1:23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8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6" spans="1:23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8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6" s="51" t="str">
        <f ca="1">$R$6&amp;", insg. "&amp;$R$10&amp;" ("&amp;$S$10&amp;") mit Coronadiagnose, akt. infiz.: "&amp;$R$9&amp;" ("&amp;$S$9&amp;"), "&amp;$U$9&amp;" ("&amp;$V$9&amp;") genesen. "&amp;$R$8&amp;" ("&amp;$S$8&amp;") verstorben, 7-Tages-Inzidenz "&amp;$R$7&amp;" ("&amp;$S$7&amp;") #CoronaD (Krankenhaus/Quarantäne-Zahlen werden Mo-Fr aktualisiert)"</f>
        <v>01.06., insg. 24.840 (+8) mit Coronadiagnose, akt. infiz.: 500 (-100), 23.900 (0) genesen. 416 (0) verstorben, 7-Tages-Inzidenz 38,4 (41,0) #CoronaD (Krankenhaus/Quarantäne-Zahlen werden Mo-Fr aktualisiert)</v>
      </c>
    </row>
    <row r="17" spans="1:17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8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7" s="3" t="s">
        <v>41</v>
      </c>
    </row>
    <row r="18" spans="1:17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8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19" spans="1:17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8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19" s="16" t="str">
        <f ca="1">Q13</f>
        <v>01.06., insg. 24.840 (+8) mit Coronadiagnose, akt. infiz.: 500 (-100), 75 (0) in Krankenhäusern i. Beh., davon 32 (0) auf Intensiv, 1.508 (+26) in Quaran., 23.900 (0) genesen. 416 (0) verstorben, 7-Tages-Inzidenz 38,4 (41,0) #CoronaD</v>
      </c>
    </row>
    <row r="20" spans="1:17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8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1" spans="1:17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8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2" spans="1:17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8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3" spans="1:17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8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4" spans="1:17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8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5" spans="1:17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8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6" spans="1:17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8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7" spans="1:17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8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8" spans="1:17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8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9" spans="1:17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8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0" spans="1:17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8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1" spans="1:17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8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2" spans="1:17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8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" spans="1:16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8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4" spans="1:16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8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5" spans="1:16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8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6" spans="1:16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8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7" spans="1:16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8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8" spans="1:16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8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9" spans="1:16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8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0" spans="1:16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8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1" spans="1:16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8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2" spans="1:16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8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3" spans="1:16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8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4" spans="1:16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8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5" spans="1:16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8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6" spans="1:16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8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7" spans="1:16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8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8" spans="1:16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8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49" spans="1:17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8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0" spans="1:17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8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1" spans="1:17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8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2" spans="1:17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8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3" spans="1:17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8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4" spans="1:17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8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5" spans="1:17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8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6" spans="1:17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8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7" spans="1:17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8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8" spans="1:17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8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59" spans="1:17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8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0" spans="1:17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8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0" s="32"/>
    </row>
    <row r="61" spans="1:17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8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1" s="32"/>
    </row>
    <row r="62" spans="1:17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8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2" s="32"/>
    </row>
    <row r="63" spans="1:17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8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3" s="32"/>
    </row>
    <row r="64" spans="1:17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8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64" s="32"/>
    </row>
    <row r="65" spans="1:16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8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6" spans="1:16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8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7" spans="1:16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8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8" spans="1:16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8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69" spans="1:16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8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0" spans="1:16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8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1" spans="1:16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8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2" spans="1:16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8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3" spans="1:16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8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4" spans="1:16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8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75" spans="1:16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8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6" spans="1:16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8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7" spans="1:16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8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8" spans="1:16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8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79" spans="1:16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8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0" spans="1:16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8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1" spans="1:16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8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2" spans="1:16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8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3" spans="1:16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8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4" spans="1:16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8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5" spans="1:16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8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6" spans="1:16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8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87" spans="1:16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8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8" spans="1:16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8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89" spans="1:16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8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90" spans="1:16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8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1" spans="1:16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8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2" spans="1:16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8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3" spans="1:16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8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4" spans="1:16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8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5" spans="1:16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8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6" spans="1:16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8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7" spans="1:17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8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8" spans="1:17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8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99" spans="1:17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8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0" spans="1:17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8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0" s="3" t="s">
        <v>12</v>
      </c>
    </row>
    <row r="101" spans="1:17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8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01" s="3" t="s">
        <v>12</v>
      </c>
    </row>
    <row r="102" spans="1:17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8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3" spans="1:17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8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4" spans="1:17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8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5" spans="1:17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8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6" spans="1:17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8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7" spans="1:17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8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8" spans="1:17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8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09" spans="1:17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8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0" spans="1:17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8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1" spans="1:17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8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2" spans="1:17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8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13" spans="1:16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8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4" spans="1:16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8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5" spans="1:16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8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6" spans="1:16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8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7" spans="1:16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8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8" spans="1:16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8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19" spans="1:16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8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0" spans="1:16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8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1" spans="1:16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8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2" spans="1:16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8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3" spans="1:16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8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4" spans="1:16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8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5" spans="1:16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8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6" spans="1:16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8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7" spans="1:16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8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8" spans="1:16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8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29" spans="1:17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8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0" spans="1:17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8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1" spans="1:17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8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⚪️</v>
      </c>
    </row>
    <row r="132" spans="1:17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8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3" spans="1:17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8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4" spans="1:17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8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5" spans="1:17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8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6" spans="1:17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8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7" spans="1:17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8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8" spans="1:17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8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39" spans="1:17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8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0" spans="1:17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8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0" s="3" t="s">
        <v>14</v>
      </c>
    </row>
    <row r="141" spans="1:17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8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  <c r="Q141" s="25" t="s">
        <v>15</v>
      </c>
    </row>
    <row r="142" spans="1:17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8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3" spans="1:17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8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4" spans="1:17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8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5" spans="1:16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8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6" spans="1:16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8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7" spans="1:16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8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8" spans="1:16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8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49" spans="1:16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8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0" spans="1:16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8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1" spans="1:16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8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2" spans="1:16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8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3" spans="1:16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8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4" spans="1:16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8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5" spans="1:16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8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6" spans="1:16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8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7" spans="1:16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8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8" spans="1:16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8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59" spans="1:16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8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0" spans="1:16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8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1" spans="1:16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8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2" spans="1:16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8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3" spans="1:16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8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4" spans="1:16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8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5" spans="1:16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8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6" spans="1:16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8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7" spans="1:16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8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8" spans="1:16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8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69" spans="1:16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8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0" spans="1:16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8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1" spans="1:16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8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2" spans="1:16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8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3" spans="1:16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8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4" spans="1:16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8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5" spans="1:16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8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6" spans="1:16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8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7" spans="1:16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8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8" spans="1:16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8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79" spans="1:16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8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0" spans="1:16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8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1" spans="1:16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8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2" spans="1:16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8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3" spans="1:16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8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4" spans="1:16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8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5" spans="1:16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8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6" spans="1:16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8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7" spans="1:16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8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8" spans="1:16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8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89" spans="1:16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8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0" spans="1:16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8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1" spans="1:16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8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2" spans="1:16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8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3" spans="1:16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8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4" spans="1:16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8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5" spans="1:16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8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6" spans="1:16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8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7" spans="1:16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8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8" spans="1:16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8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199" spans="1:16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8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0" spans="1:16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8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1" spans="1:16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8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2" spans="1:16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8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3" spans="1:16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8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204" spans="1:16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8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5" spans="1:16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8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206" spans="1:16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8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7" spans="1:16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8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8" spans="1:16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8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09" spans="1:17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8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0" spans="1:17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8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1" spans="1:17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8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2" spans="1:17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8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3" spans="1:17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8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4" spans="1:17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8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5" spans="1:17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8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6" spans="1:17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8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17" spans="1:17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8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8" spans="1:17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8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19" spans="1:17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8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0" spans="1:17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8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21" spans="1:17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8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  <c r="Q221" s="3" t="s">
        <v>18</v>
      </c>
    </row>
    <row r="222" spans="1:17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8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3" spans="1:17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8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4" spans="1:17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8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5" spans="1:16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8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6" spans="1:16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8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7" spans="1:16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8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8" spans="1:16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8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29" spans="1:16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8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0" spans="1:16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8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1" spans="1:16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8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2" spans="1:16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8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3" spans="1:16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8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4" spans="1:16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8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5" spans="1:16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8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6" spans="1:16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8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37" spans="1:16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8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8" spans="1:16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8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39" spans="1:16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8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0" spans="1:16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8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1" spans="1:16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8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2" spans="1:16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8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3" spans="1:16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8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4" spans="1:16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8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5" spans="1:16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8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6" spans="1:16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8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247" spans="1:16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8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248" spans="1:16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8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49" spans="1:16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8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0" spans="1:16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8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1" spans="1:16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8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2" spans="1:16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8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3" spans="1:16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8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4" spans="1:16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8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5" spans="1:16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8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6" spans="1:16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8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7" spans="1:16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8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8" spans="1:16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8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59" spans="1:16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8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0" spans="1:16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8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1" spans="1:16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3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2" spans="1:16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3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3" spans="1:16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3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4" spans="1:16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3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5" spans="1:16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3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6" spans="1:16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3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7" spans="1:16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3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8" spans="1:16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3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69" spans="1:16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3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0" spans="1:16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3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1" spans="1:16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3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2" spans="1:16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3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3" spans="1:16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3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4" spans="1:16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3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5" spans="1:16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3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6" spans="1:16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3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7" spans="1:16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3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8" spans="1:16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3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79" spans="1:16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3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0" spans="1:16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3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1" spans="1:16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3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2" spans="1:16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3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83" spans="1:16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3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4" spans="1:16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3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5" spans="1:16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3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6" spans="1:16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3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7" spans="1:16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3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8" spans="1:16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3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89" spans="1:19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3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0" spans="1:19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3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1" spans="1:19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3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2" spans="1:19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3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3" spans="1:19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3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4" spans="1:19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3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295" spans="1:19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3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6" spans="1:19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3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7" spans="1:19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3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298" spans="1:19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8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  <c r="Q298" s="3" t="s">
        <v>37</v>
      </c>
    </row>
    <row r="299" spans="1:19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8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0" spans="1:19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8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1" spans="1:19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8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02" spans="1:19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8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03" spans="1:19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8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3" s="17"/>
      <c r="S303" s="17"/>
    </row>
    <row r="304" spans="1:19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8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4" s="17"/>
      <c r="S304" s="17"/>
    </row>
    <row r="305" spans="1:19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8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5" s="17"/>
      <c r="S305" s="17"/>
    </row>
    <row r="306" spans="1:19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8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6" s="17"/>
      <c r="S306" s="17"/>
    </row>
    <row r="307" spans="1:19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8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7" s="17"/>
      <c r="S307" s="17"/>
    </row>
    <row r="308" spans="1:19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8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08" s="17"/>
      <c r="S308" s="17"/>
    </row>
    <row r="309" spans="1:19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8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09" s="3" t="s">
        <v>32</v>
      </c>
      <c r="R309" s="17"/>
      <c r="S309" s="17"/>
    </row>
    <row r="310" spans="1:19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8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0" s="3" t="s">
        <v>32</v>
      </c>
      <c r="R310" s="17"/>
      <c r="S310" s="17"/>
    </row>
    <row r="311" spans="1:19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8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1" s="3" t="s">
        <v>32</v>
      </c>
      <c r="R311" s="17"/>
      <c r="S311" s="17"/>
    </row>
    <row r="312" spans="1:19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8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2" s="17"/>
      <c r="S312" s="17"/>
    </row>
    <row r="313" spans="1:19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8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13" s="3" t="s">
        <v>32</v>
      </c>
      <c r="R313" s="17"/>
      <c r="S313" s="17"/>
    </row>
    <row r="314" spans="1:19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8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R314" s="17"/>
      <c r="S314" s="17"/>
    </row>
    <row r="315" spans="1:19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8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6" spans="1:19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8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7" spans="1:19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8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8" spans="1:19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8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19" spans="1:19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8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0" spans="1:19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8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1" spans="1:17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8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2" spans="1:17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8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23" spans="1:17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8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3" s="3" t="s">
        <v>38</v>
      </c>
    </row>
    <row r="324" spans="1:17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8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4" s="16"/>
    </row>
    <row r="325" spans="1:17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8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5" s="16"/>
    </row>
    <row r="326" spans="1:17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8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26" s="16"/>
    </row>
    <row r="327" spans="1:17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8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7" s="16"/>
    </row>
    <row r="328" spans="1:17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8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8" s="16"/>
    </row>
    <row r="329" spans="1:17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8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  <c r="Q329" s="16"/>
    </row>
    <row r="330" spans="1:17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8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1" spans="1:17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8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2" spans="1:17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8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3" spans="1:17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8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🟢</v>
      </c>
    </row>
    <row r="334" spans="1:17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8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5" spans="1:17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8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6" spans="1:17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8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7" spans="1:16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8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38" spans="1:16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8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39" spans="1:16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8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0" spans="1:16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8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1" spans="1:16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8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2" spans="1:16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8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3" spans="1:16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8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4" spans="1:16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8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5" spans="1:16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8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6" spans="1:16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8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7" spans="1:16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8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348" spans="1:16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8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49" spans="1:16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8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0" spans="1:16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8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1" spans="1:16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8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2" spans="1:16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8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8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8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8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8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8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8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8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8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8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8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8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8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8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8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3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8" spans="1:16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3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69" spans="1:17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  <c r="Q369" s="3" t="s">
        <v>36</v>
      </c>
    </row>
    <row r="370" spans="1:17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3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1" spans="1:17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3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2" spans="1:17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3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3" spans="1:17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3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4" spans="1:17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3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5" spans="1:17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3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6" spans="1:17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3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7" spans="1:17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3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78" spans="1:17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8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79" spans="1:17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8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0" spans="1:17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8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1" spans="1:17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8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2" spans="1:17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8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3" spans="1:17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3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4" spans="1:17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3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385" spans="1:16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3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6" spans="1:16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3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7" spans="1:16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3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8" spans="1:16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3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89" spans="1:16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3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0" spans="1:16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3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1" spans="1:16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3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2" spans="1:16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3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3" spans="1:16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3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4" spans="1:16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3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5" spans="1:16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3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6" spans="1:16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3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397" spans="1:16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3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8" spans="1:16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3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399" spans="1:16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3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0" spans="1:16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3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🔵</v>
      </c>
    </row>
    <row r="401" spans="1:16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3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2" spans="1:16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3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3" spans="1:16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3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4" spans="1:16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3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5" spans="1:16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3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6" spans="1:16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3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07" spans="1:16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3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8" spans="1:16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3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🟣</v>
      </c>
    </row>
    <row r="409" spans="1:16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3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0" spans="1:16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3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1" spans="1:16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3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2" spans="1:16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3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3" spans="1:16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3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4" spans="1:16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3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5" spans="1:16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3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6" spans="1:16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3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7" spans="1:16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3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8" spans="1:16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3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🔴</v>
      </c>
    </row>
    <row r="419" spans="1:16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3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0" spans="1:16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3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1" spans="1:16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3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2" spans="1:16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3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3" spans="1:16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3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4" spans="1:16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3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5" spans="1:16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3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6" spans="1:16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3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7" spans="1:16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3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8" spans="1:16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3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29" spans="1:16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3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0" spans="1:16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3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1" spans="1:16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3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2" spans="1:16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3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3" spans="1:16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3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4" spans="1:16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3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🟠</v>
      </c>
    </row>
    <row r="435" spans="1:16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3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6" spans="1:16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3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7" spans="1:16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3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  <row r="438" spans="1:16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3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</f>
        <v>🟡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2021-06-01T08:00:38Z</dcterms:modified>
</cp:coreProperties>
</file>