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D82D206-6C38-7047-ACCD-2BC7207F1863}" xr6:coauthVersionLast="45" xr6:coauthVersionMax="45" xr10:uidLastSave="{00000000-0000-0000-0000-000000000000}"/>
  <bookViews>
    <workbookView xWindow="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1" l="1" a="1"/>
  <c r="X5" i="1" s="1"/>
  <c r="W5" i="1" a="1"/>
  <c r="W5" i="1" s="1"/>
  <c r="X4" i="1" a="1"/>
  <c r="X4" i="1" s="1"/>
  <c r="X3" i="1" a="1"/>
  <c r="X3" i="1" s="1"/>
  <c r="X2" i="1" a="1"/>
  <c r="X2" i="1" s="1"/>
  <c r="W4" i="1" a="1"/>
  <c r="W4" i="1" s="1"/>
  <c r="W3" i="1" a="1"/>
  <c r="W3" i="1" s="1"/>
  <c r="W2" i="1" a="1"/>
  <c r="W2" i="1" s="1"/>
  <c r="T5" i="1" a="1"/>
  <c r="T5" i="1" s="1"/>
  <c r="T4" i="1" a="1"/>
  <c r="T4" i="1" s="1"/>
  <c r="T3" i="1" a="1"/>
  <c r="T3" i="1" s="1"/>
  <c r="U3" i="1" a="1"/>
  <c r="U3" i="1" s="1"/>
  <c r="U4" i="1" a="1"/>
  <c r="U4" i="1" s="1"/>
  <c r="U5" i="1" a="1"/>
  <c r="U5" i="1" s="1"/>
  <c r="U6" i="1" a="1"/>
  <c r="U6" i="1" s="1"/>
  <c r="T6" i="1" a="1"/>
  <c r="T6" i="1" s="1"/>
  <c r="T2" i="1"/>
  <c r="S9" i="1" s="1"/>
  <c r="Q250" i="1"/>
  <c r="D250" i="1"/>
  <c r="G250" i="1"/>
  <c r="H250" i="1" s="1"/>
  <c r="N250" i="1" s="1"/>
  <c r="O250" i="1"/>
  <c r="P250" i="1"/>
  <c r="D249" i="1" l="1"/>
  <c r="G249" i="1"/>
  <c r="H249" i="1" s="1"/>
  <c r="N249" i="1" s="1"/>
  <c r="O249" i="1"/>
  <c r="P249" i="1"/>
  <c r="D248" i="1" l="1"/>
  <c r="G248" i="1"/>
  <c r="H248" i="1" s="1"/>
  <c r="N248" i="1" s="1"/>
  <c r="O248" i="1"/>
  <c r="P248" i="1"/>
  <c r="D247" i="1" l="1"/>
  <c r="G247" i="1"/>
  <c r="H247" i="1" s="1"/>
  <c r="O247" i="1"/>
  <c r="P247" i="1"/>
  <c r="N247" i="1" l="1"/>
  <c r="D246" i="1"/>
  <c r="G246" i="1"/>
  <c r="H246" i="1" s="1"/>
  <c r="O246" i="1"/>
  <c r="P246" i="1"/>
  <c r="N246" i="1" l="1"/>
  <c r="D245" i="1"/>
  <c r="G245" i="1"/>
  <c r="H245" i="1" s="1"/>
  <c r="N245" i="1" s="1"/>
  <c r="O245" i="1"/>
  <c r="P245" i="1"/>
  <c r="D244" i="1" l="1"/>
  <c r="G244" i="1"/>
  <c r="H244" i="1" s="1"/>
  <c r="O244" i="1"/>
  <c r="P244" i="1"/>
  <c r="N244" i="1" l="1"/>
  <c r="D243" i="1"/>
  <c r="G243" i="1"/>
  <c r="O243" i="1"/>
  <c r="Q249" i="1" s="1"/>
  <c r="P243" i="1"/>
  <c r="H243" i="1" l="1"/>
  <c r="N243" i="1" s="1"/>
  <c r="D242" i="1"/>
  <c r="G242" i="1"/>
  <c r="H242" i="1" s="1"/>
  <c r="N242" i="1" s="1"/>
  <c r="O242" i="1"/>
  <c r="Q248" i="1" s="1"/>
  <c r="P242" i="1"/>
  <c r="D241" i="1" l="1"/>
  <c r="G241" i="1"/>
  <c r="H241" i="1" s="1"/>
  <c r="O241" i="1"/>
  <c r="Q247" i="1" s="1"/>
  <c r="P241" i="1"/>
  <c r="N241" i="1" l="1"/>
  <c r="D240" i="1"/>
  <c r="G240" i="1"/>
  <c r="H240" i="1" s="1"/>
  <c r="O240" i="1"/>
  <c r="Q246" i="1" s="1"/>
  <c r="P240" i="1"/>
  <c r="N240" i="1" l="1"/>
  <c r="D239" i="1"/>
  <c r="G239" i="1"/>
  <c r="H239" i="1" s="1"/>
  <c r="O239" i="1"/>
  <c r="Q245" i="1" s="1"/>
  <c r="P239" i="1"/>
  <c r="N239" i="1" l="1"/>
  <c r="D238" i="1"/>
  <c r="G238" i="1"/>
  <c r="H238" i="1" s="1"/>
  <c r="O238" i="1"/>
  <c r="Q244" i="1" s="1"/>
  <c r="P238" i="1"/>
  <c r="N238" i="1" l="1"/>
  <c r="D237" i="1"/>
  <c r="G237" i="1"/>
  <c r="H237" i="1" s="1"/>
  <c r="N237" i="1" s="1"/>
  <c r="O237" i="1"/>
  <c r="Q243" i="1" s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 s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<sst xmlns="http://schemas.openxmlformats.org/spreadsheetml/2006/main" count="36" uniqueCount="34">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</sst>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4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  <xf numFmtId="0" fontId="8" fillId="0" borderId="0" xfId="0" applyFont="1"/>
    <xf numFmtId="0" fontId="8" fillId="0" borderId="0" xfId="1" applyNumberFormat="1" applyFont="1" applyBorder="1"/>
    <xf numFmtId="0" fontId="0" fillId="0" borderId="0" xfId="0" applyFill="1"/>
    <xf numFmtId="3" fontId="5" fillId="0" borderId="0" xfId="0" applyNumberFormat="1" applyFont="1"/>
    <xf numFmtId="0" fontId="0" fillId="0" borderId="0" xfId="0" applyFont="1"/>
    <xf numFmtId="0" fontId="4" fillId="0" borderId="0" xfId="0" applyNumberFormat="1" applyFont="1"/>
    <xf numFmtId="0" fontId="0" fillId="0" borderId="0" xfId="0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Tabelle1!$D$4:$D$250</c:f>
              <c:numCache>
                <c:formatCode>0</c:formatCode>
                <c:ptCount val="24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Tabelle1!$E$4:$E$250</c:f>
              <c:numCache>
                <c:formatCode>General</c:formatCode>
                <c:ptCount val="24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Tabelle1!$F$4:$F$250</c:f>
              <c:numCache>
                <c:formatCode>General</c:formatCode>
                <c:ptCount val="2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Tabelle1!$G$4:$G$250</c:f>
              <c:numCache>
                <c:formatCode>General</c:formatCode>
                <c:ptCount val="2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Tabelle1!$H$4:$H$250</c:f>
              <c:numCache>
                <c:formatCode>General</c:formatCode>
                <c:ptCount val="24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  <c:pt idx="246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Tabelle1!$I$4:$I$250</c:f>
              <c:numCache>
                <c:formatCode>General</c:formatCode>
                <c:ptCount val="24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  <c:pt idx="244">
                  <c:v>8808</c:v>
                </c:pt>
                <c:pt idx="245">
                  <c:v>8916</c:v>
                </c:pt>
                <c:pt idx="246">
                  <c:v>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Tabelle1!$Q$4:$Q$250</c:f>
              <c:numCache>
                <c:formatCode>0.0</c:formatCode>
                <c:ptCount val="24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Tabelle1!$F$4:$F$250</c:f>
              <c:numCache>
                <c:formatCode>General</c:formatCode>
                <c:ptCount val="2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Tabelle1!$G$4:$G$250</c:f>
              <c:numCache>
                <c:formatCode>General</c:formatCode>
                <c:ptCount val="2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Tabelle1!$H$4:$H$250</c:f>
              <c:numCache>
                <c:formatCode>General</c:formatCode>
                <c:ptCount val="24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  <c:pt idx="246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Tabelle1!$I$4:$I$250</c:f>
              <c:numCache>
                <c:formatCode>General</c:formatCode>
                <c:ptCount val="24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  <c:pt idx="244">
                  <c:v>8808</c:v>
                </c:pt>
                <c:pt idx="245">
                  <c:v>8916</c:v>
                </c:pt>
                <c:pt idx="246">
                  <c:v>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Tabelle1!$M$4:$M$250</c:f>
              <c:numCache>
                <c:formatCode>General</c:formatCode>
                <c:ptCount val="247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  <c:pt idx="240">
                  <c:v>4329</c:v>
                </c:pt>
                <c:pt idx="241">
                  <c:v>4353</c:v>
                </c:pt>
                <c:pt idx="242">
                  <c:v>4399</c:v>
                </c:pt>
                <c:pt idx="243">
                  <c:v>4559</c:v>
                </c:pt>
                <c:pt idx="244">
                  <c:v>4420</c:v>
                </c:pt>
                <c:pt idx="245">
                  <c:v>4130</c:v>
                </c:pt>
                <c:pt idx="246">
                  <c:v>3744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10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Tabelle1!$F$4:$F$250</c:f>
              <c:numCache>
                <c:formatCode>General</c:formatCode>
                <c:ptCount val="2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Tabelle1!$G$4:$G$250</c:f>
              <c:numCache>
                <c:formatCode>General</c:formatCode>
                <c:ptCount val="2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Tabelle1!$H$4:$H$250</c:f>
              <c:numCache>
                <c:formatCode>General</c:formatCode>
                <c:ptCount val="24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  <c:pt idx="246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Tabelle1!$Q$4:$Q$250</c:f>
              <c:numCache>
                <c:formatCode>0.0</c:formatCode>
                <c:ptCount val="24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Tabelle1!$D$4:$D$250</c:f>
              <c:numCache>
                <c:formatCode>0</c:formatCode>
                <c:ptCount val="24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Tabelle1!$E$4:$E$250</c:f>
              <c:numCache>
                <c:formatCode>General</c:formatCode>
                <c:ptCount val="24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Tabelle1!$F$4:$F$250</c:f>
              <c:numCache>
                <c:formatCode>General</c:formatCode>
                <c:ptCount val="2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Tabelle1!$B$4:$B$250</c:f>
              <c:numCache>
                <c:formatCode>d\-mmm</c:formatCode>
                <c:ptCount val="2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</c:numCache>
            </c:numRef>
          </c:cat>
          <c:val>
            <c:numRef>
              <c:f>Tabelle1!$G$4:$G$250</c:f>
              <c:numCache>
                <c:formatCode>General</c:formatCode>
                <c:ptCount val="2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Tabelle1!$O$4:$O$250</c:f>
              <c:numCache>
                <c:formatCode>General</c:formatCode>
                <c:ptCount val="24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Tabelle1!$Q$4:$Q$250</c:f>
              <c:numCache>
                <c:formatCode>0.0</c:formatCode>
                <c:ptCount val="24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350426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362185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295721</xdr:colOff>
      <xdr:row>281</xdr:row>
      <xdr:rowOff>54238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17</xdr:col>
      <xdr:colOff>482130</xdr:colOff>
      <xdr:row>9</xdr:row>
      <xdr:rowOff>188148</xdr:rowOff>
    </xdr:from>
    <xdr:to>
      <xdr:col>35</xdr:col>
      <xdr:colOff>720364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3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114,3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T$4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94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T$5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859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T$6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10.046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S$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28.11., insg. 10.046 (+139) Düsseldorfer mit Coronadiagnose, akt. infiz.: 859 (-41), 173 (-8) in Krankenhäusern i. Beh., davon 40 (-4) auf Intensiv, 3.744 (-386) in Quaran., 9.093 (+177) genesen. 94 (+3) verstorben, 7-Tages-Inzidenz 114,3 (112,9)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50" totalsRowShown="0">
  <autoFilter ref="B3:Q250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268"/>
  <sheetViews>
    <sheetView tabSelected="1" zoomScale="83" zoomScaleNormal="100" workbookViewId="0">
      <selection activeCell="V7" sqref="V7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  <col min="21" max="21" width="10.83203125" style="40"/>
    <col min="22" max="22" width="13.33203125" bestFit="1" customWidth="1"/>
  </cols>
  <sheetData>
    <row r="1" spans="1:24" ht="62">
      <c r="A1" s="1" t="s">
        <v>0</v>
      </c>
      <c r="I1" s="42" t="s">
        <v>33</v>
      </c>
      <c r="J1" s="42"/>
      <c r="K1" s="42"/>
      <c r="L1" s="42"/>
      <c r="M1" t="s">
        <v>22</v>
      </c>
      <c r="N1" s="25" t="str">
        <f ca="1">"Stand: "&amp;TEXT(TODAY(),"TT.MM.JJJJ")</f>
        <v>Stand: 28.11.2020</v>
      </c>
      <c r="O1" s="24"/>
      <c r="P1" s="19" t="s">
        <v>18</v>
      </c>
      <c r="Q1" s="20">
        <v>6.4592299999999998</v>
      </c>
      <c r="S1" t="s">
        <v>23</v>
      </c>
      <c r="T1" cm="1">
        <f t="array" ref="T1">MAX(ROW(CD[#Data]))-MIN(ROW(CD[#Data]))+1</f>
        <v>247</v>
      </c>
    </row>
    <row r="2" spans="1:24">
      <c r="S2" t="s">
        <v>28</v>
      </c>
      <c r="T2" t="str">
        <f ca="1">TEXT(TODAY(),"TT.MM.")</f>
        <v>28.11.</v>
      </c>
      <c r="V2" t="s">
        <v>29</v>
      </c>
      <c r="W2" t="str" cm="1">
        <f t="array" ref="W2">TEXT(INDEX(CD[KH],$T$1),"#.##0")</f>
        <v>173</v>
      </c>
      <c r="X2" t="str" cm="1">
        <f t="array" ref="X2">TEXT(INDEX(CD[KH],$T$1)-INDEX(CD[KH],$T$1-1),"+#.##0;-#.##0")</f>
        <v>-8</v>
      </c>
    </row>
    <row r="3" spans="1:24">
      <c r="B3" t="s">
        <v>1</v>
      </c>
      <c r="C3" t="s">
        <v>2</v>
      </c>
      <c r="D3" s="15" t="s">
        <v>14</v>
      </c>
      <c r="E3" s="4" t="s">
        <v>25</v>
      </c>
      <c r="F3" t="s">
        <v>8</v>
      </c>
      <c r="G3" t="s">
        <v>11</v>
      </c>
      <c r="H3" t="s">
        <v>10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9</v>
      </c>
      <c r="O3" t="s">
        <v>21</v>
      </c>
      <c r="P3" t="s">
        <v>12</v>
      </c>
      <c r="Q3" s="20" t="s">
        <v>19</v>
      </c>
      <c r="S3" s="20" t="s">
        <v>24</v>
      </c>
      <c r="T3" s="26" t="str" cm="1">
        <f t="array" ref="T3">TEXT(INDEX(CD[Inzidenz],$T$1),"#.##0,0")</f>
        <v>114,3</v>
      </c>
      <c r="U3" s="40" t="str" cm="1">
        <f t="array" ref="U3">TEXT(INDEX(CD[Inzidenz],$T$1-1),"#.##0,#")</f>
        <v>112,9</v>
      </c>
      <c r="V3" t="s">
        <v>30</v>
      </c>
      <c r="W3" t="str" cm="1">
        <f t="array" ref="W3">TEXT(INDEX(CD[KH (intensiv)],$T$1),"#.##0")</f>
        <v>40</v>
      </c>
      <c r="X3" t="str" cm="1">
        <f t="array" ref="X3">TEXT(INDEX(CD[KH (intensiv)],$T$1)-INDEX(CD[KH (intensiv)],$T$1-1),"+#.##0;-#.##0")</f>
        <v>-4</v>
      </c>
    </row>
    <row r="4" spans="1:24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25</v>
      </c>
      <c r="T4" s="35" t="str" cm="1">
        <f t="array" ref="T4">TEXT(INDEX(CD[Verstorbene],$T$1),"#.##0")</f>
        <v>94</v>
      </c>
      <c r="U4" s="40" t="str" cm="1">
        <f t="array" ref="U4">TEXT(INDEX(CD[Verstorbene],$T$1)-INDEX(CD[Verstorbene],$T$1-1),"+#.##0;-#.##0")</f>
        <v>+3</v>
      </c>
      <c r="V4" t="s">
        <v>31</v>
      </c>
      <c r="W4" t="str" cm="1">
        <f t="array" ref="W4">TEXT(INDEX(CD[Quarant],$T$1),"#.##0")</f>
        <v>3.744</v>
      </c>
      <c r="X4" t="str" cm="1">
        <f t="array" ref="X4">TEXT(INDEX(CD[Quarant],$T$1)-INDEX(CD[Quarant],$T$1-1),"+#.##0;-#.##0")</f>
        <v>-386</v>
      </c>
    </row>
    <row r="5" spans="1:24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26</v>
      </c>
      <c r="T5" s="35" t="str" cm="1">
        <f t="array" ref="T5">TEXT(INDEX(CD[Infiziert],$T$1),"#.##0")</f>
        <v>859</v>
      </c>
      <c r="U5" s="40" t="str" cm="1">
        <f t="array" ref="U5">TEXT(INDEX(CD[Infiziert],$T$1)-INDEX(CD[Infiziert],$T$1-1),"+#.##0;-#.##0")</f>
        <v>-41</v>
      </c>
      <c r="V5" t="s">
        <v>32</v>
      </c>
      <c r="W5" t="str" cm="1">
        <f t="array" ref="W5">TEXT(INDEX(CD[Genesen],$T$1),"#.##0")</f>
        <v>9.093</v>
      </c>
      <c r="X5" t="str" cm="1">
        <f t="array" ref="X5">TEXT(INDEX(CD[Genesen],$T$1)-INDEX(CD[Genesen],$T$1-1),"+#.##0;-#.##0")</f>
        <v>+177</v>
      </c>
    </row>
    <row r="6" spans="1:24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  <c r="S6" t="s">
        <v>27</v>
      </c>
      <c r="T6" s="39" t="str" cm="1">
        <f t="array" ref="T6">TEXT(INDEX(CD[Total],$T$1),"#.##0")</f>
        <v>10.046</v>
      </c>
      <c r="U6" s="41" t="str" cm="1">
        <f t="array" ref="U6">TEXT(INDEX(CD[Total],$T$1)-INDEX(CD[Total],$T$1-1),"+#.##0;-#.##0")</f>
        <v>+139</v>
      </c>
    </row>
    <row r="7" spans="1:24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4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4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  <c r="S9" s="38" t="str">
        <f ca="1">T2&amp;", insg. "&amp;T6&amp;" ("&amp;U6&amp;") Düsseldorfer mit Coronadiagnose, akt. infiz.: "&amp;T5&amp;" ("&amp;U5&amp;"), "&amp;W2&amp;" ("&amp;X2&amp;") in Krankenhäusern i. Beh., davon "&amp;W3&amp;" ("&amp;X3&amp;") auf Intensiv, "&amp;W4&amp;" ("&amp;X4&amp;") in Quaran., "&amp;W5&amp;" ("&amp;X5&amp;") genesen. "&amp;T4&amp;" ("&amp;U4&amp;") verstorben, 7-Tages-Inzidenz "&amp;T3&amp;" ("&amp;U3&amp;") #CoronaD"</f>
        <v>28.11., insg. 10.046 (+139) Düsseldorfer mit Coronadiagnose, akt. infiz.: 859 (-41), 173 (-8) in Krankenhäusern i. Beh., davon 40 (-4) auf Intensiv, 3.744 (-386) in Quaran., 9.093 (+177) genesen. 94 (+3) verstorben, 7-Tages-Inzidenz 114,3 (112,9) #CoronaD</v>
      </c>
    </row>
    <row r="10" spans="1:24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4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4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4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4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4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4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 ht="17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  <c r="S60" s="27"/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13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13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15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16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17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50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  <c r="S217" t="s">
        <v>20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B244" s="7">
        <v>44156</v>
      </c>
      <c r="C244" s="8">
        <v>0.91666666666666663</v>
      </c>
      <c r="D244" s="17">
        <f>-CD[[#This Row],[Verstorbene]]</f>
        <v>-89</v>
      </c>
      <c r="E244" s="33">
        <v>89</v>
      </c>
      <c r="F244" s="10">
        <v>37</v>
      </c>
      <c r="G244" s="11">
        <f>CD[[#This Row],[KH]]-CD[[#This Row],[KH (intensiv)]]</f>
        <v>144</v>
      </c>
      <c r="H244" s="11">
        <f>CD[[#This Row],[Infiziert]]-CD[[#This Row],[KH (nicht intensiv)]]-CD[[#This Row],[KH (intensiv)]]</f>
        <v>834</v>
      </c>
      <c r="I244" s="10">
        <v>8311</v>
      </c>
      <c r="J244" s="10">
        <v>9415</v>
      </c>
      <c r="K244" s="10">
        <v>1015</v>
      </c>
      <c r="L244" s="10">
        <v>181</v>
      </c>
      <c r="M244" s="10">
        <v>4329</v>
      </c>
      <c r="N244" s="11">
        <f>CD[[#This Row],[Verstorbene]]+CD[[#This Row],[KH (intensiv)]]+CD[[#This Row],[KH (nicht intensiv)]]+CD[[#This Row],[Infiziert (o. KH)]]+CD[[#This Row],[Genesen]]-CD[[#This Row],[Total]]</f>
        <v>0</v>
      </c>
      <c r="O244" s="12">
        <f>CD[[#This Row],[Total]]-J243</f>
        <v>107</v>
      </c>
      <c r="P244" s="12">
        <f>CD[[#This Row],[Genesen]]-I243</f>
        <v>193</v>
      </c>
      <c r="Q244" s="20">
        <f t="shared" si="4"/>
        <v>150.7919674636141</v>
      </c>
      <c r="R244" s="2">
        <v>44157</v>
      </c>
    </row>
    <row r="245" spans="2:18">
      <c r="B245" s="7">
        <v>44157</v>
      </c>
      <c r="C245" s="8">
        <v>0.91666666666666663</v>
      </c>
      <c r="D245" s="17">
        <f>-CD[[#This Row],[Verstorbene]]</f>
        <v>-89</v>
      </c>
      <c r="E245" s="9">
        <v>89</v>
      </c>
      <c r="F245" s="10">
        <v>39</v>
      </c>
      <c r="G245" s="11">
        <f>CD[[#This Row],[KH]]-CD[[#This Row],[KH (intensiv)]]</f>
        <v>152</v>
      </c>
      <c r="H245" s="11">
        <f>CD[[#This Row],[Infiziert]]-CD[[#This Row],[KH (nicht intensiv)]]-CD[[#This Row],[KH (intensiv)]]</f>
        <v>777</v>
      </c>
      <c r="I245" s="10">
        <v>8445</v>
      </c>
      <c r="J245" s="10">
        <v>9502</v>
      </c>
      <c r="K245" s="10">
        <v>968</v>
      </c>
      <c r="L245" s="10">
        <v>191</v>
      </c>
      <c r="M245" s="10">
        <v>4353</v>
      </c>
      <c r="N245" s="11">
        <f>CD[[#This Row],[Verstorbene]]+CD[[#This Row],[KH (intensiv)]]+CD[[#This Row],[KH (nicht intensiv)]]+CD[[#This Row],[Infiziert (o. KH)]]+CD[[#This Row],[Genesen]]-CD[[#This Row],[Total]]</f>
        <v>0</v>
      </c>
      <c r="O245" s="12">
        <f>CD[[#This Row],[Total]]-J244</f>
        <v>87</v>
      </c>
      <c r="P245" s="12">
        <f>CD[[#This Row],[Genesen]]-I244</f>
        <v>134</v>
      </c>
      <c r="Q245" s="20">
        <f t="shared" si="4"/>
        <v>142.43183785064164</v>
      </c>
      <c r="R245" s="2">
        <v>44158</v>
      </c>
    </row>
    <row r="246" spans="2:18">
      <c r="B246" s="7">
        <v>44158</v>
      </c>
      <c r="C246" s="8">
        <v>0.91666666666666663</v>
      </c>
      <c r="D246" s="17">
        <f>-CD[[#This Row],[Verstorbene]]</f>
        <v>-90</v>
      </c>
      <c r="E246" s="9">
        <v>90</v>
      </c>
      <c r="F246" s="10">
        <v>46</v>
      </c>
      <c r="G246" s="11">
        <f>CD[[#This Row],[KH]]-CD[[#This Row],[KH (intensiv)]]</f>
        <v>163</v>
      </c>
      <c r="H246" s="11">
        <f>CD[[#This Row],[Infiziert]]-CD[[#This Row],[KH (nicht intensiv)]]-CD[[#This Row],[KH (intensiv)]]</f>
        <v>697</v>
      </c>
      <c r="I246" s="10">
        <v>8550</v>
      </c>
      <c r="J246" s="10">
        <v>9546</v>
      </c>
      <c r="K246" s="10">
        <v>906</v>
      </c>
      <c r="L246" s="10">
        <v>209</v>
      </c>
      <c r="M246" s="10">
        <v>4399</v>
      </c>
      <c r="N246" s="11">
        <f>CD[[#This Row],[Verstorbene]]+CD[[#This Row],[KH (intensiv)]]+CD[[#This Row],[KH (nicht intensiv)]]+CD[[#This Row],[Infiziert (o. KH)]]+CD[[#This Row],[Genesen]]-CD[[#This Row],[Total]]</f>
        <v>0</v>
      </c>
      <c r="O246" s="12">
        <f>CD[[#This Row],[Total]]-J245</f>
        <v>44</v>
      </c>
      <c r="P246" s="12">
        <f>CD[[#This Row],[Genesen]]-I245</f>
        <v>105</v>
      </c>
      <c r="Q246" s="20">
        <f t="shared" si="4"/>
        <v>136.08433203338478</v>
      </c>
      <c r="R246" s="2">
        <v>44159</v>
      </c>
    </row>
    <row r="247" spans="2:18">
      <c r="B247" s="7">
        <v>44159</v>
      </c>
      <c r="C247" s="8">
        <v>0.91666666666666663</v>
      </c>
      <c r="D247" s="17">
        <f>-CD[[#This Row],[Verstorbene]]</f>
        <v>-91</v>
      </c>
      <c r="E247" s="9">
        <v>91</v>
      </c>
      <c r="F247" s="10">
        <v>43</v>
      </c>
      <c r="G247" s="11">
        <f>CD[[#This Row],[KH]]-CD[[#This Row],[KH (intensiv)]]</f>
        <v>154</v>
      </c>
      <c r="H247" s="11">
        <f>CD[[#This Row],[Infiziert]]-CD[[#This Row],[KH (nicht intensiv)]]-CD[[#This Row],[KH (intensiv)]]</f>
        <v>643</v>
      </c>
      <c r="I247" s="10">
        <v>8707</v>
      </c>
      <c r="J247" s="10">
        <v>9638</v>
      </c>
      <c r="K247" s="10">
        <v>840</v>
      </c>
      <c r="L247" s="10">
        <v>197</v>
      </c>
      <c r="M247" s="10">
        <v>4559</v>
      </c>
      <c r="N247" s="11">
        <f>CD[[#This Row],[Verstorbene]]+CD[[#This Row],[KH (intensiv)]]+CD[[#This Row],[KH (nicht intensiv)]]+CD[[#This Row],[Infiziert (o. KH)]]+CD[[#This Row],[Genesen]]-CD[[#This Row],[Total]]</f>
        <v>0</v>
      </c>
      <c r="O247" s="12">
        <f>CD[[#This Row],[Total]]-J246</f>
        <v>92</v>
      </c>
      <c r="P247" s="12">
        <f>CD[[#This Row],[Genesen]]-I246</f>
        <v>157</v>
      </c>
      <c r="Q247" s="20">
        <f t="shared" si="4"/>
        <v>128.18865406557748</v>
      </c>
      <c r="R247" s="2">
        <v>44160</v>
      </c>
    </row>
    <row r="248" spans="2:18">
      <c r="B248" s="7">
        <v>44160</v>
      </c>
      <c r="C248" s="8">
        <v>0.91666666666666663</v>
      </c>
      <c r="D248" s="17">
        <f>-CD[[#This Row],[Verstorbene]]</f>
        <v>-91</v>
      </c>
      <c r="E248" s="9">
        <v>91</v>
      </c>
      <c r="F248" s="10">
        <v>46</v>
      </c>
      <c r="G248" s="11">
        <f>CD[[#This Row],[KH]]-CD[[#This Row],[KH (intensiv)]]</f>
        <v>153</v>
      </c>
      <c r="H248" s="11">
        <f>CD[[#This Row],[Infiziert]]-CD[[#This Row],[KH (nicht intensiv)]]-CD[[#This Row],[KH (intensiv)]]</f>
        <v>689</v>
      </c>
      <c r="I248" s="10">
        <v>8808</v>
      </c>
      <c r="J248" s="10">
        <v>9787</v>
      </c>
      <c r="K248" s="10">
        <v>888</v>
      </c>
      <c r="L248" s="10">
        <v>199</v>
      </c>
      <c r="M248" s="10">
        <v>4420</v>
      </c>
      <c r="N248" s="11">
        <f>CD[[#This Row],[Verstorbene]]+CD[[#This Row],[KH (intensiv)]]+CD[[#This Row],[KH (nicht intensiv)]]+CD[[#This Row],[Infiziert (o. KH)]]+CD[[#This Row],[Genesen]]-CD[[#This Row],[Total]]</f>
        <v>0</v>
      </c>
      <c r="O248" s="12">
        <f>CD[[#This Row],[Total]]-J247</f>
        <v>149</v>
      </c>
      <c r="P248" s="12">
        <f>CD[[#This Row],[Genesen]]-I247</f>
        <v>101</v>
      </c>
      <c r="Q248" s="20">
        <f t="shared" si="4"/>
        <v>121.99596546337567</v>
      </c>
      <c r="R248" s="2">
        <v>44161</v>
      </c>
    </row>
    <row r="249" spans="2:18">
      <c r="B249" s="7">
        <v>44161</v>
      </c>
      <c r="C249" s="8">
        <v>0.91666666666666663</v>
      </c>
      <c r="D249" s="17">
        <f>-CD[[#This Row],[Verstorbene]]</f>
        <v>-91</v>
      </c>
      <c r="E249" s="37">
        <v>91</v>
      </c>
      <c r="F249" s="10">
        <v>44</v>
      </c>
      <c r="G249" s="11">
        <f>CD[[#This Row],[KH]]-CD[[#This Row],[KH (intensiv)]]</f>
        <v>137</v>
      </c>
      <c r="H249" s="11">
        <f>CD[[#This Row],[Infiziert]]-CD[[#This Row],[KH (nicht intensiv)]]-CD[[#This Row],[KH (intensiv)]]</f>
        <v>719</v>
      </c>
      <c r="I249" s="10">
        <v>8916</v>
      </c>
      <c r="J249" s="10">
        <v>9907</v>
      </c>
      <c r="K249" s="10">
        <v>900</v>
      </c>
      <c r="L249" s="10">
        <v>181</v>
      </c>
      <c r="M249" s="10">
        <v>4130</v>
      </c>
      <c r="N249" s="11">
        <f>CD[[#This Row],[Verstorbene]]+CD[[#This Row],[KH (intensiv)]]+CD[[#This Row],[KH (nicht intensiv)]]+CD[[#This Row],[Infiziert (o. KH)]]+CD[[#This Row],[Genesen]]-CD[[#This Row],[Total]]</f>
        <v>0</v>
      </c>
      <c r="O249" s="12">
        <f>CD[[#This Row],[Total]]-J248</f>
        <v>120</v>
      </c>
      <c r="P249" s="12">
        <f>CD[[#This Row],[Genesen]]-I248</f>
        <v>108</v>
      </c>
      <c r="Q249" s="20">
        <f t="shared" si="4"/>
        <v>112.861749775128</v>
      </c>
      <c r="R249" s="2">
        <v>44162</v>
      </c>
    </row>
    <row r="250" spans="2:18" ht="17">
      <c r="B250" s="7">
        <v>44162</v>
      </c>
      <c r="C250" s="8">
        <v>0.91666666666666663</v>
      </c>
      <c r="D250" s="17">
        <f>-CD[[#This Row],[Verstorbene]]</f>
        <v>-94</v>
      </c>
      <c r="E250" s="33">
        <v>94</v>
      </c>
      <c r="F250" s="34">
        <v>40</v>
      </c>
      <c r="G250" s="11">
        <f>CD[[#This Row],[KH]]-CD[[#This Row],[KH (intensiv)]]</f>
        <v>133</v>
      </c>
      <c r="H250" s="11">
        <f>CD[[#This Row],[Infiziert]]-CD[[#This Row],[KH (nicht intensiv)]]-CD[[#This Row],[KH (intensiv)]]</f>
        <v>686</v>
      </c>
      <c r="I250" s="10">
        <v>9093</v>
      </c>
      <c r="J250" s="10">
        <v>10046</v>
      </c>
      <c r="K250" s="10">
        <v>859</v>
      </c>
      <c r="L250" s="10">
        <v>173</v>
      </c>
      <c r="M250" s="10">
        <v>3744</v>
      </c>
      <c r="N250" s="11">
        <f>CD[[#This Row],[Verstorbene]]+CD[[#This Row],[KH (intensiv)]]+CD[[#This Row],[KH (nicht intensiv)]]+CD[[#This Row],[Infiziert (o. KH)]]+CD[[#This Row],[Genesen]]-CD[[#This Row],[Total]]</f>
        <v>0</v>
      </c>
      <c r="O250" s="12">
        <f>CD[[#This Row],[Total]]-J249</f>
        <v>139</v>
      </c>
      <c r="P250" s="12">
        <f>CD[[#This Row],[Genesen]]-I249</f>
        <v>177</v>
      </c>
      <c r="Q250" s="20">
        <f t="shared" si="4"/>
        <v>114.2551047106234</v>
      </c>
      <c r="R250" s="2">
        <v>44163</v>
      </c>
    </row>
    <row r="251" spans="2:18" ht="17">
      <c r="D251" s="27"/>
      <c r="E251" s="27"/>
      <c r="F251" s="36"/>
      <c r="G251" s="36"/>
      <c r="R251" s="2">
        <v>44164</v>
      </c>
    </row>
    <row r="252" spans="2:18">
      <c r="R252" s="2">
        <v>44165</v>
      </c>
    </row>
    <row r="254" spans="2:18" ht="17">
      <c r="D254" s="27"/>
    </row>
    <row r="255" spans="2:18" ht="17">
      <c r="D255" s="27"/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mergeCells count="1">
    <mergeCell ref="I1:L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2020-11-28T13:32:18Z</dcterms:modified>
</cp:coreProperties>
</file>