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9CDB76B6-41F6-2340-B095-0D826267F683}" xr6:coauthVersionLast="46" xr6:coauthVersionMax="46" xr10:uidLastSave="{00000000-0000-0000-0000-000000000000}"/>
  <bookViews>
    <workbookView xWindow="1220" yWindow="500" windowWidth="3844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0" i="1" l="1"/>
  <c r="F290" i="1"/>
  <c r="G290" i="1" s="1"/>
  <c r="N290" i="1"/>
  <c r="O290" i="1"/>
  <c r="C289" i="1"/>
  <c r="F289" i="1"/>
  <c r="G289" i="1" s="1"/>
  <c r="N289" i="1"/>
  <c r="O289" i="1"/>
  <c r="C288" i="1"/>
  <c r="F288" i="1"/>
  <c r="G288" i="1" s="1"/>
  <c r="N288" i="1"/>
  <c r="O288" i="1"/>
  <c r="C287" i="1"/>
  <c r="F287" i="1"/>
  <c r="G287" i="1" s="1"/>
  <c r="M287" i="1" s="1"/>
  <c r="N287" i="1"/>
  <c r="O287" i="1"/>
  <c r="C286" i="1"/>
  <c r="F286" i="1"/>
  <c r="G286" i="1" s="1"/>
  <c r="N286" i="1"/>
  <c r="O286" i="1"/>
  <c r="C285" i="1"/>
  <c r="F285" i="1"/>
  <c r="G285" i="1" s="1"/>
  <c r="M285" i="1" s="1"/>
  <c r="N285" i="1"/>
  <c r="P290" i="1" s="1"/>
  <c r="O285" i="1"/>
  <c r="C284" i="1"/>
  <c r="F284" i="1"/>
  <c r="G284" i="1" s="1"/>
  <c r="M284" i="1" s="1"/>
  <c r="N284" i="1"/>
  <c r="O284" i="1"/>
  <c r="C283" i="1"/>
  <c r="F283" i="1"/>
  <c r="G283" i="1" s="1"/>
  <c r="M283" i="1" s="1"/>
  <c r="N283" i="1"/>
  <c r="P289" i="1" s="1"/>
  <c r="O283" i="1"/>
  <c r="C282" i="1"/>
  <c r="F282" i="1"/>
  <c r="G282" i="1" s="1"/>
  <c r="M282" i="1" s="1"/>
  <c r="N282" i="1"/>
  <c r="O282" i="1"/>
  <c r="C281" i="1"/>
  <c r="F281" i="1"/>
  <c r="G281" i="1" s="1"/>
  <c r="M281" i="1" s="1"/>
  <c r="N281" i="1"/>
  <c r="O281" i="1"/>
  <c r="C280" i="1"/>
  <c r="F280" i="1"/>
  <c r="G280" i="1" s="1"/>
  <c r="M280" i="1" s="1"/>
  <c r="N280" i="1"/>
  <c r="O280" i="1"/>
  <c r="C279" i="1"/>
  <c r="F279" i="1"/>
  <c r="G279" i="1" s="1"/>
  <c r="N279" i="1"/>
  <c r="O279" i="1"/>
  <c r="C278" i="1"/>
  <c r="F278" i="1"/>
  <c r="G278" i="1" s="1"/>
  <c r="N278" i="1"/>
  <c r="O278" i="1"/>
  <c r="C277" i="1"/>
  <c r="F277" i="1"/>
  <c r="G277" i="1" s="1"/>
  <c r="N277" i="1"/>
  <c r="O277" i="1"/>
  <c r="C276" i="1"/>
  <c r="F276" i="1"/>
  <c r="G276" i="1" s="1"/>
  <c r="N276" i="1"/>
  <c r="O276" i="1"/>
  <c r="C275" i="1"/>
  <c r="F275" i="1"/>
  <c r="G275" i="1" s="1"/>
  <c r="M275" i="1" s="1"/>
  <c r="N275" i="1"/>
  <c r="O275" i="1"/>
  <c r="C274" i="1"/>
  <c r="F274" i="1"/>
  <c r="G274" i="1" s="1"/>
  <c r="M274" i="1" s="1"/>
  <c r="N274" i="1"/>
  <c r="O274" i="1"/>
  <c r="C273" i="1"/>
  <c r="F273" i="1"/>
  <c r="G273" i="1" s="1"/>
  <c r="N273" i="1"/>
  <c r="O273" i="1"/>
  <c r="C272" i="1"/>
  <c r="F272" i="1"/>
  <c r="G272" i="1" s="1"/>
  <c r="M272" i="1" s="1"/>
  <c r="N272" i="1"/>
  <c r="O272" i="1"/>
  <c r="C271" i="1"/>
  <c r="F271" i="1"/>
  <c r="G271" i="1" s="1"/>
  <c r="M271" i="1" s="1"/>
  <c r="N271" i="1"/>
  <c r="O271" i="1"/>
  <c r="C270" i="1"/>
  <c r="F270" i="1"/>
  <c r="G270" i="1" s="1"/>
  <c r="N270" i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S5" i="1" a="1"/>
  <c r="S5" i="1" s="1"/>
  <c r="S10" i="1" s="1" a="1"/>
  <c r="S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S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 s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 s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 s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I51" i="1"/>
  <c r="F52" i="1"/>
  <c r="G52" i="1" s="1"/>
  <c r="F51" i="1"/>
  <c r="F50" i="1"/>
  <c r="G50" i="1" s="1"/>
  <c r="O51" i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G19" i="1" s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J7" i="1"/>
  <c r="J8" i="1"/>
  <c r="J9" i="1"/>
  <c r="J10" i="1"/>
  <c r="J11" i="1"/>
  <c r="J12" i="1"/>
  <c r="J13" i="1"/>
  <c r="J14" i="1"/>
  <c r="J15" i="1"/>
  <c r="P288" i="1" l="1"/>
  <c r="M290" i="1"/>
  <c r="P287" i="1"/>
  <c r="M289" i="1"/>
  <c r="M288" i="1"/>
  <c r="P286" i="1"/>
  <c r="M286" i="1"/>
  <c r="P285" i="1"/>
  <c r="P284" i="1"/>
  <c r="T7" i="1" a="1"/>
  <c r="T7" i="1" s="1"/>
  <c r="P283" i="1"/>
  <c r="P282" i="1"/>
  <c r="P281" i="1"/>
  <c r="P276" i="1"/>
  <c r="P277" i="1"/>
  <c r="P280" i="1"/>
  <c r="P279" i="1"/>
  <c r="M279" i="1"/>
  <c r="M278" i="1"/>
  <c r="P278" i="1"/>
  <c r="P275" i="1"/>
  <c r="M277" i="1"/>
  <c r="M276" i="1"/>
  <c r="P274" i="1"/>
  <c r="P260" i="1"/>
  <c r="P271" i="1"/>
  <c r="P272" i="1"/>
  <c r="P273" i="1"/>
  <c r="G12" i="1"/>
  <c r="M12" i="1" s="1"/>
  <c r="M273" i="1"/>
  <c r="G14" i="1"/>
  <c r="M14" i="1" s="1"/>
  <c r="G11" i="1"/>
  <c r="M11" i="1" s="1"/>
  <c r="G10" i="1"/>
  <c r="M10" i="1" s="1"/>
  <c r="P257" i="1"/>
  <c r="P270" i="1"/>
  <c r="P268" i="1"/>
  <c r="M270" i="1"/>
  <c r="P269" i="1"/>
  <c r="S7" i="1" s="1" a="1"/>
  <c r="S7" i="1" s="1"/>
  <c r="G13" i="1"/>
  <c r="M13" i="1" s="1"/>
  <c r="M135" i="1"/>
  <c r="M269" i="1"/>
  <c r="M268" i="1"/>
  <c r="M129" i="1"/>
  <c r="G15" i="1"/>
  <c r="M15" i="1" s="1"/>
  <c r="M47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53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55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52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57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56" i="1"/>
  <c r="P48" i="1"/>
  <c r="P40" i="1"/>
  <c r="P32" i="1"/>
  <c r="P24" i="1"/>
  <c r="P16" i="1"/>
  <c r="M265" i="1"/>
  <c r="P265" i="1"/>
  <c r="V9" i="1" a="1"/>
  <c r="V9" i="1" s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M32" i="1"/>
  <c r="M190" i="1"/>
  <c r="G231" i="1"/>
  <c r="M231" i="1" s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R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<sst xmlns="http://schemas.openxmlformats.org/spreadsheetml/2006/main" count="36" uniqueCount="34">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</sst>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43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Tabelle1!$A$7:$A$290</c:f>
              <c:numCache>
                <c:formatCode>d\-mmm</c:formatCode>
                <c:ptCount val="28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</c:numCache>
            </c:numRef>
          </c:cat>
          <c:val>
            <c:numRef>
              <c:f>Tabelle1!$C$7:$C$290</c:f>
              <c:numCache>
                <c:formatCode>0</c:formatCode>
                <c:ptCount val="284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Tabelle1!$A$7:$A$290</c:f>
              <c:numCache>
                <c:formatCode>d\-mmm</c:formatCode>
                <c:ptCount val="28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</c:numCache>
            </c:numRef>
          </c:cat>
          <c:val>
            <c:numRef>
              <c:f>Tabelle1!$D$7:$D$290</c:f>
              <c:numCache>
                <c:formatCode>General</c:formatCode>
                <c:ptCount val="28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Tabelle1!$A$7:$A$290</c:f>
              <c:numCache>
                <c:formatCode>d\-mmm</c:formatCode>
                <c:ptCount val="28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</c:numCache>
            </c:numRef>
          </c:cat>
          <c:val>
            <c:numRef>
              <c:f>Tabelle1!$E$7:$E$290</c:f>
              <c:numCache>
                <c:formatCode>General</c:formatCode>
                <c:ptCount val="284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Tabelle1!$A$7:$A$290</c:f>
              <c:numCache>
                <c:formatCode>d\-mmm</c:formatCode>
                <c:ptCount val="28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</c:numCache>
            </c:numRef>
          </c:cat>
          <c:val>
            <c:numRef>
              <c:f>Tabelle1!$F$7:$F$290</c:f>
              <c:numCache>
                <c:formatCode>General</c:formatCode>
                <c:ptCount val="284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Tabelle1!$N$7:$N$290</c:f>
              <c:numCache>
                <c:formatCode>General</c:formatCode>
                <c:ptCount val="284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Tabelle1!$P$7:$P$290</c:f>
              <c:numCache>
                <c:formatCode>0.0</c:formatCode>
                <c:ptCount val="284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  <c:pt idx="243">
                  <c:v>128.18865406557748</c:v>
                </c:pt>
                <c:pt idx="244">
                  <c:v>121.99596546337567</c:v>
                </c:pt>
                <c:pt idx="245">
                  <c:v>112.861749775128</c:v>
                </c:pt>
                <c:pt idx="246">
                  <c:v>114.2551047106234</c:v>
                </c:pt>
                <c:pt idx="247">
                  <c:v>108.0624161084216</c:v>
                </c:pt>
                <c:pt idx="248">
                  <c:v>115.33882521600873</c:v>
                </c:pt>
                <c:pt idx="249">
                  <c:v>116.11291129128395</c:v>
                </c:pt>
                <c:pt idx="250">
                  <c:v>119.51889002249494</c:v>
                </c:pt>
                <c:pt idx="251">
                  <c:v>114.10028749556837</c:v>
                </c:pt>
                <c:pt idx="252">
                  <c:v>110.69430876435736</c:v>
                </c:pt>
                <c:pt idx="253">
                  <c:v>106.82387838798124</c:v>
                </c:pt>
                <c:pt idx="254">
                  <c:v>106.51424395787114</c:v>
                </c:pt>
                <c:pt idx="255">
                  <c:v>101.71491029116474</c:v>
                </c:pt>
                <c:pt idx="256">
                  <c:v>98.463748775008796</c:v>
                </c:pt>
                <c:pt idx="257">
                  <c:v>101.40527586105465</c:v>
                </c:pt>
                <c:pt idx="258">
                  <c:v>107.59796446325646</c:v>
                </c:pt>
                <c:pt idx="259">
                  <c:v>114.40992192567845</c:v>
                </c:pt>
                <c:pt idx="260">
                  <c:v>114.56473914073349</c:v>
                </c:pt>
                <c:pt idx="261">
                  <c:v>118.43516951710963</c:v>
                </c:pt>
                <c:pt idx="262">
                  <c:v>120.60261052788026</c:v>
                </c:pt>
                <c:pt idx="263">
                  <c:v>123.23450318381603</c:v>
                </c:pt>
                <c:pt idx="264">
                  <c:v>125.71157862469676</c:v>
                </c:pt>
                <c:pt idx="265">
                  <c:v>129.42719178601783</c:v>
                </c:pt>
                <c:pt idx="266">
                  <c:v>129.11755735590776</c:v>
                </c:pt>
                <c:pt idx="267">
                  <c:v>127.25975077524721</c:v>
                </c:pt>
                <c:pt idx="268">
                  <c:v>124.31822368920135</c:v>
                </c:pt>
                <c:pt idx="269">
                  <c:v>131.13018115162333</c:v>
                </c:pt>
                <c:pt idx="270">
                  <c:v>136.70360089360497</c:v>
                </c:pt>
                <c:pt idx="271">
                  <c:v>130.20127786129308</c:v>
                </c:pt>
                <c:pt idx="272">
                  <c:v>126.79529913008207</c:v>
                </c:pt>
                <c:pt idx="273">
                  <c:v>119.67370723754999</c:v>
                </c:pt>
                <c:pt idx="274">
                  <c:v>113.94547028051332</c:v>
                </c:pt>
                <c:pt idx="275">
                  <c:v>106.97869560303627</c:v>
                </c:pt>
                <c:pt idx="276">
                  <c:v>95.522221688962929</c:v>
                </c:pt>
                <c:pt idx="277">
                  <c:v>92.271060172806983</c:v>
                </c:pt>
                <c:pt idx="278">
                  <c:v>89.793984731926258</c:v>
                </c:pt>
                <c:pt idx="279">
                  <c:v>82.053123979173989</c:v>
                </c:pt>
                <c:pt idx="280">
                  <c:v>85.304285495329935</c:v>
                </c:pt>
                <c:pt idx="281">
                  <c:v>84.22056498994462</c:v>
                </c:pt>
                <c:pt idx="282">
                  <c:v>88.555447011485896</c:v>
                </c:pt>
                <c:pt idx="283">
                  <c:v>90.877705237311574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150"/>
        <c:auto val="1"/>
        <c:lblOffset val="100"/>
        <c:baseTimeUnit val="days"/>
      </c:dateAx>
      <c:valAx>
        <c:axId val="887265951"/>
        <c:scaling>
          <c:orientation val="minMax"/>
          <c:max val="300"/>
          <c:min val="-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1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15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482130</xdr:colOff>
      <xdr:row>12</xdr:row>
      <xdr:rowOff>188148</xdr:rowOff>
    </xdr:from>
    <xdr:to>
      <xdr:col>34</xdr:col>
      <xdr:colOff>720364</xdr:colOff>
      <xdr:row>55</xdr:row>
      <xdr:rowOff>169201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04.01.2021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0.79199</cdr:x>
      <cdr:y>0.07301</cdr:y>
    </cdr:from>
    <cdr:to>
      <cdr:x>0.96644</cdr:x>
      <cdr:y>0.17962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147987" y="636549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90,9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132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509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13.734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0.9704</cdr:y>
    </cdr:from>
    <cdr:to>
      <cdr:x>1</cdr:x>
      <cdr:y>0.99662</cdr:y>
    </cdr:to>
    <cdr:sp macro="" textlink="Tabelle1!$R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8481802"/>
          <a:ext cx="15319086" cy="2291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04.01., insg. 13.734 (+102) mit Coronadiagnose, akt. infiz.: 509 (-10), 199 (+8) in Krankenhäusern i. Beh., davon 45 (+3) auf Intensiv, 1.637 (+40) in Quaran., 13.093 (+112) genesen. 132 (0) verstorben, 7-Tages-Inzidenz 90,9 (88,6)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290" totalsRowShown="0" headerRowDxfId="17" dataDxfId="16">
  <autoFilter ref="A6:P290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317"/>
  <sheetViews>
    <sheetView tabSelected="1" topLeftCell="K1" zoomScaleNormal="100" workbookViewId="0">
      <selection activeCell="R12" sqref="R12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H1" s="42" t="s">
        <v>33</v>
      </c>
      <c r="I1" s="42"/>
      <c r="J1" s="42"/>
      <c r="K1" s="42"/>
      <c r="L1" s="3" t="s">
        <v>22</v>
      </c>
      <c r="M1" s="5" t="str">
        <f ca="1">"Stand: "&amp;TEXT(TODAY(),"TT.MM.JJJJ")</f>
        <v>Stand: 04.01.2021</v>
      </c>
      <c r="N1" s="6"/>
      <c r="O1" s="7" t="s">
        <v>18</v>
      </c>
      <c r="P1" s="8">
        <v>6.4592299999999998</v>
      </c>
      <c r="R1" s="3" t="s">
        <v>0</v>
      </c>
    </row>
    <row r="2" spans="1:23" x14ac:dyDescent="0.2">
      <c r="H2" s="37"/>
      <c r="I2" s="37"/>
      <c r="J2" s="37"/>
      <c r="K2" s="37"/>
      <c r="M2" s="5"/>
      <c r="N2" s="6"/>
      <c r="O2" s="7"/>
    </row>
    <row r="3" spans="1:23" x14ac:dyDescent="0.2">
      <c r="H3" s="37"/>
      <c r="I3" s="37"/>
      <c r="J3" s="37"/>
      <c r="K3" s="37"/>
      <c r="M3" s="5"/>
      <c r="N3" s="6"/>
      <c r="O3" s="7"/>
    </row>
    <row r="4" spans="1:23" x14ac:dyDescent="0.2">
      <c r="H4" s="37"/>
      <c r="I4" s="37"/>
      <c r="J4" s="37"/>
      <c r="K4" s="37"/>
      <c r="M4" s="5"/>
      <c r="N4" s="6"/>
      <c r="O4" s="7"/>
    </row>
    <row r="5" spans="1:23" x14ac:dyDescent="0.2">
      <c r="R5" s="3" t="s">
        <v>23</v>
      </c>
      <c r="S5" s="3" cm="1">
        <f t="array" ref="S5">MAX(ROW(CD[#Data]))-MIN(ROW(CD[#Data]))+1</f>
        <v>284</v>
      </c>
    </row>
    <row r="6" spans="1:23" x14ac:dyDescent="0.2">
      <c r="A6" s="3" t="s">
        <v>1</v>
      </c>
      <c r="B6" s="3" t="s">
        <v>2</v>
      </c>
      <c r="C6" s="9" t="s">
        <v>14</v>
      </c>
      <c r="D6" s="1" t="s">
        <v>25</v>
      </c>
      <c r="E6" s="3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21</v>
      </c>
      <c r="O6" s="3" t="s">
        <v>12</v>
      </c>
      <c r="P6" s="8" t="s">
        <v>19</v>
      </c>
      <c r="R6" s="3" t="s">
        <v>28</v>
      </c>
      <c r="S6" s="3" t="str">
        <f ca="1">TEXT(TODAY(),"TT.MM.")</f>
        <v>04.01.</v>
      </c>
      <c r="U6" s="3" t="s">
        <v>29</v>
      </c>
      <c r="V6" s="3" t="str" cm="1">
        <f t="array" ref="V6">TEXT(INDEX(CD[KH],$S$5),"#.##0")</f>
        <v>199</v>
      </c>
      <c r="W6" s="3" t="str" cm="1">
        <f t="array" ref="W6">TEXT(INDEX(CD[KH],$S$5)-INDEX(CD[KH],$S$5-1),"+#.##0;-#.##0;0")</f>
        <v>+8</v>
      </c>
    </row>
    <row r="7" spans="1:23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3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R7" s="8" t="s">
        <v>24</v>
      </c>
      <c r="S7" s="10" t="str" cm="1">
        <f t="array" ref="S7">TEXT(INDEX(CD[Inzidenz],$S$5),"#.##0,0")</f>
        <v>90,9</v>
      </c>
      <c r="T7" s="3" t="str" cm="1">
        <f t="array" ref="T7">TEXT(INDEX(CD[Inzidenz],$S$5-1),"#.##0,0")</f>
        <v>88,6</v>
      </c>
      <c r="U7" s="3" t="s">
        <v>30</v>
      </c>
      <c r="V7" s="3" t="str" cm="1">
        <f t="array" ref="V7">TEXT(INDEX(CD[KH (intensiv)],$S$5),"#.##0")</f>
        <v>45</v>
      </c>
      <c r="W7" s="3" t="str" cm="1">
        <f t="array" ref="W7">TEXT(INDEX(CD[KH (intensiv)],$S$5)-INDEX(CD[KH (intensiv)],$S$5-1),"+#.##0;-#.##0;0")</f>
        <v>+3</v>
      </c>
    </row>
    <row r="8" spans="1:23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3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2.94152708604586</v>
      </c>
      <c r="R8" s="3" t="s">
        <v>25</v>
      </c>
      <c r="S8" s="15" t="str" cm="1">
        <f t="array" ref="S8">TEXT(INDEX(CD[Verstorbene],$S$5),"#.##0")</f>
        <v>132</v>
      </c>
      <c r="T8" s="3" t="str" cm="1">
        <f t="array" ref="T8">TEXT(INDEX(CD[Verstorbene],$S$5)-INDEX(CD[Verstorbene],$S$5-1),"+#.##0;-#.##0;0")</f>
        <v>0</v>
      </c>
      <c r="U8" s="3" t="s">
        <v>31</v>
      </c>
      <c r="V8" s="3" t="str" cm="1">
        <f t="array" ref="V8">TEXT(INDEX(CD[Quarant],$S$5),"#.##0")</f>
        <v>1.637</v>
      </c>
      <c r="W8" s="3" t="str" cm="1">
        <f t="array" ref="W8">TEXT(INDEX(CD[Quarant],$S$5)-INDEX(CD[Quarant],$S$5-1),"+#.##0;-#.##0;0")</f>
        <v>+40</v>
      </c>
    </row>
    <row r="9" spans="1:23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3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7.5860435376972184</v>
      </c>
      <c r="R9" s="3" t="s">
        <v>26</v>
      </c>
      <c r="S9" s="15" t="str" cm="1">
        <f t="array" ref="S9">TEXT(INDEX(CD[Infiziert],$S$5),"#.##0")</f>
        <v>509</v>
      </c>
      <c r="T9" s="3" t="str" cm="1">
        <f t="array" ref="T9">TEXT(INDEX(CD[Infiziert],$S$5)-INDEX(CD[Infiziert],$S$5-1),"+#.##0;-#.##0;0")</f>
        <v>-10</v>
      </c>
      <c r="U9" s="3" t="s">
        <v>32</v>
      </c>
      <c r="V9" s="3" t="str" cm="1">
        <f t="array" ref="V9">TEXT(INDEX(CD[Genesen],$S$5),"#.##0")</f>
        <v>13.093</v>
      </c>
      <c r="W9" s="3" t="str" cm="1">
        <f t="array" ref="W9">TEXT(INDEX(CD[Genesen],$S$5)-INDEX(CD[Genesen],$S$5-1),"+#.##0;-#.##0;0")</f>
        <v>+112</v>
      </c>
    </row>
    <row r="10" spans="1:23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3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11.146839483963259</v>
      </c>
      <c r="R10" s="3" t="s">
        <v>27</v>
      </c>
      <c r="S10" s="16" t="str" cm="1">
        <f t="array" ref="S10">TEXT(INDEX(CD[Total],$S$5),"#.##0")</f>
        <v>13.734</v>
      </c>
      <c r="T10" s="17" t="str" cm="1">
        <f t="array" ref="T10">TEXT(INDEX(CD[Total],$S$5)-INDEX(CD[Total],$S$5-1),"+#.##0;-#.##0;0")</f>
        <v>+102</v>
      </c>
    </row>
    <row r="11" spans="1:23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3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14.08836657000912</v>
      </c>
    </row>
    <row r="12" spans="1:23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3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21.984044537816427</v>
      </c>
    </row>
    <row r="13" spans="1:23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3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29.415270860458602</v>
      </c>
      <c r="R13" s="18" t="str">
        <f ca="1">S6&amp;", insg. "&amp;S10&amp;" ("&amp;T10&amp;") mit Coronadiagnose, akt. infiz.: "&amp;S9&amp;" ("&amp;T9&amp;"), "&amp;V6&amp;" ("&amp;W6&amp;") in Krankenhäusern i. Beh., davon "&amp;V7&amp;" ("&amp;W7&amp;") auf Intensiv, "&amp;V8&amp;" ("&amp;W8&amp;") in Quaran., "&amp;V9&amp;" ("&amp;W9&amp;") genesen. "&amp;S8&amp;" ("&amp;T8&amp;") verstorben, 7-Tages-Inzidenz "&amp;S7&amp;" ("&amp;T7&amp;") #CoronaD"</f>
        <v>04.01., insg. 13.734 (+102) mit Coronadiagnose, akt. infiz.: 509 (-10), 199 (+8) in Krankenhäusern i. Beh., davon 45 (+3) auf Intensiv, 1.637 (+40) in Quaran., 13.093 (+112) genesen. 132 (0) verstorben, 7-Tages-Inzidenz 90,9 (88,6) #CoronaD</v>
      </c>
    </row>
    <row r="14" spans="1:23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3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34.988690602440229</v>
      </c>
    </row>
    <row r="15" spans="1:23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3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39.323572623981498</v>
      </c>
    </row>
    <row r="16" spans="1:23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3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39.633207054091585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3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37.775400473431041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3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44.587357935853035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3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41.645830849807176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3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40.097658699256726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3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37.310948828265907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3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32.04716351639437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3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28.641184785183373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3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28.641184785183373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3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21.519592892651293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3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19.352151881880658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3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18.268431376495343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3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18.732883021660477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3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19.661786311990749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3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19.816603527045793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3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21.674410107706336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3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21.519592892651293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3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20.590689602321021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3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17.339528086165071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3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15.636538720559571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3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13.778732139899029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3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12.695011634513712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3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10.682387838798123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3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11.76610834418344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3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12.075742774293531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3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12.385377204403621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3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14.08836657000912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3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14.552818215174256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3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16.100990365724709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3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16.875076440999933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3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13.314280494733893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3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14.862452645284346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3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18.268431376495343</v>
      </c>
    </row>
    <row r="49" spans="1:18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3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16.410624795834799</v>
      </c>
    </row>
    <row r="50" spans="1:18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3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15.946173150669662</v>
      </c>
    </row>
    <row r="51" spans="1:18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3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15.946173150669662</v>
      </c>
    </row>
    <row r="52" spans="1:18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3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14.707635430229301</v>
      </c>
    </row>
    <row r="53" spans="1:18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3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17.029893656054981</v>
      </c>
    </row>
    <row r="54" spans="1:18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3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14.08836657000912</v>
      </c>
    </row>
    <row r="55" spans="1:18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3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12.695011634513712</v>
      </c>
    </row>
    <row r="56" spans="1:18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3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14.707635430229301</v>
      </c>
    </row>
    <row r="57" spans="1:18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14.862452645284346</v>
      </c>
    </row>
    <row r="58" spans="1:18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3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14.243183785064165</v>
      </c>
    </row>
    <row r="59" spans="1:18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3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14.552818215174256</v>
      </c>
    </row>
    <row r="60" spans="1:18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3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13.004646064623802</v>
      </c>
      <c r="R60" s="34"/>
    </row>
    <row r="61" spans="1:18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3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13.623914924843984</v>
      </c>
      <c r="R61" s="34"/>
    </row>
    <row r="62" spans="1:18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3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13.159463279678848</v>
      </c>
      <c r="R62" s="34"/>
    </row>
    <row r="63" spans="1:18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3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11.301656699018304</v>
      </c>
      <c r="R63" s="34"/>
    </row>
    <row r="64" spans="1:18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3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12.385377204403621</v>
      </c>
      <c r="R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11.146839483963259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15.172087075394437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3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15.636538720559571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3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15.791355935614616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3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15.017269860339391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3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14.862452645284346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2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14.08836657000912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2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15.326904290449482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2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10.527570623743078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2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9.9083017635228963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2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8.3601296129724449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2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6.9667746774770372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2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7.1215918925320825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2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7.5860435376972184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2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7.4312263226421731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2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6.8119574624219918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2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7.4312263226421731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2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11.456473914073349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2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10.527570623743078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2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10.063118978577942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2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9.1342156882476715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2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7.7408607527522637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2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9.9083017635228963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2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9.753484548467851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2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7.4312263226421731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2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11.611291129128395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2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12.849828849568757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2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14.862452645284346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2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17.339528086165071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2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15.946173150669662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2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17.494345301220115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2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17.494345301220115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2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18.887700236715521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2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19.042517451770568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2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20.900324032431111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2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19.816603527045793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2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20.435872387265974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2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19.197334666825611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2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20.126237957155883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2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20.590689602321021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2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23.53221668836688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2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22.138861752871474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2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22.448496182981565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2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23.067765043201746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2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21.984044537816427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2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21.674410107706336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2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16.565442010889843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2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11.611291129128395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2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8.8245812581375809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2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7.1215918925320825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2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5.7282369570366747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2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5.88305417209172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2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4.0252475914311772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2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3.4059787312109959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2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5.2637853118715388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2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5.5734197419816294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2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5.88305417209172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2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6.3475058172568559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2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6.6571402473669465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2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7.4312263226421731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2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8.2053123979173996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2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7.1215918925320825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2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7.4312263226421731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2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8.9793984731926262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2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8.8245812581375809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2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8.9793984731926262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2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8.5149468280274903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2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11.146839483963259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2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11.76610834418344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2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14.39800100011921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2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14.862452645284346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2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15.946173150669662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2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15.636538720559571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2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17.339528086165071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2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15.791355935614616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2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19.197334666825611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2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18.423248591550387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2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18.578065806605434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2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17.494345301220115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2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18.113614161440296</v>
      </c>
    </row>
    <row r="145" spans="1:17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2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17.339528086165071</v>
      </c>
    </row>
    <row r="146" spans="1:17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2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17.649162516275162</v>
      </c>
    </row>
    <row r="147" spans="1:17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2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18.732883021660477</v>
      </c>
    </row>
    <row r="148" spans="1:17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2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17.184710871110024</v>
      </c>
    </row>
    <row r="149" spans="1:17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2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18.423248591550387</v>
      </c>
    </row>
    <row r="150" spans="1:17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2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20.435872387265974</v>
      </c>
    </row>
    <row r="151" spans="1:17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2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19.816603527045793</v>
      </c>
    </row>
    <row r="152" spans="1:17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2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22.293678967926517</v>
      </c>
      <c r="Q152" s="3" t="s">
        <v>17</v>
      </c>
    </row>
    <row r="153" spans="1:17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2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22.293678967926517</v>
      </c>
      <c r="Q153" s="11">
        <v>44063</v>
      </c>
    </row>
    <row r="154" spans="1:17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2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19.97142074210084</v>
      </c>
      <c r="Q154" s="11">
        <v>44064</v>
      </c>
    </row>
    <row r="155" spans="1:17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2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22.603313398036608</v>
      </c>
      <c r="Q155" s="11">
        <v>44065</v>
      </c>
    </row>
    <row r="156" spans="1:17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2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20.745506817376064</v>
      </c>
      <c r="Q156" s="11">
        <v>44066</v>
      </c>
    </row>
    <row r="157" spans="1:17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2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21.055141247486155</v>
      </c>
      <c r="Q157" s="11">
        <v>44067</v>
      </c>
    </row>
    <row r="158" spans="1:17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2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22.293678967926517</v>
      </c>
      <c r="Q158" s="11">
        <v>44068</v>
      </c>
    </row>
    <row r="159" spans="1:17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2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20.900324032431111</v>
      </c>
      <c r="Q159" s="11">
        <v>44069</v>
      </c>
    </row>
    <row r="160" spans="1:17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2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22.758130613091655</v>
      </c>
      <c r="Q160" s="11">
        <v>44070</v>
      </c>
    </row>
    <row r="161" spans="1:17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2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21.984044537816427</v>
      </c>
      <c r="Q161" s="11">
        <v>44071</v>
      </c>
    </row>
    <row r="162" spans="1:17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2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20.126237957155883</v>
      </c>
      <c r="Q162" s="11">
        <v>44072</v>
      </c>
    </row>
    <row r="163" spans="1:17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2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19.816603527045793</v>
      </c>
      <c r="Q163" s="11">
        <v>44073</v>
      </c>
    </row>
    <row r="164" spans="1:17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2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18.423248591550387</v>
      </c>
      <c r="Q164" s="11">
        <v>44074</v>
      </c>
    </row>
    <row r="165" spans="1:17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2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17.649162516275162</v>
      </c>
      <c r="Q165" s="11">
        <v>44075</v>
      </c>
    </row>
    <row r="166" spans="1:17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2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17.649162516275162</v>
      </c>
      <c r="Q166" s="11">
        <v>44076</v>
      </c>
    </row>
    <row r="167" spans="1:17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2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14.243183785064165</v>
      </c>
      <c r="Q167" s="11">
        <v>44077</v>
      </c>
    </row>
    <row r="168" spans="1:17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2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13.933549354954074</v>
      </c>
      <c r="Q168" s="11">
        <v>44078</v>
      </c>
    </row>
    <row r="169" spans="1:17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2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14.08836657000912</v>
      </c>
      <c r="Q169" s="11">
        <v>44079</v>
      </c>
    </row>
    <row r="170" spans="1:17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2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15.017269860339391</v>
      </c>
      <c r="Q170" s="11">
        <v>44080</v>
      </c>
    </row>
    <row r="171" spans="1:17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2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14.862452645284346</v>
      </c>
      <c r="Q171" s="11">
        <v>44081</v>
      </c>
    </row>
    <row r="172" spans="1:17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2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15.481721505504527</v>
      </c>
      <c r="Q172" s="11">
        <v>44082</v>
      </c>
    </row>
    <row r="173" spans="1:17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2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14.552818215174256</v>
      </c>
      <c r="Q173" s="11">
        <v>44083</v>
      </c>
    </row>
    <row r="174" spans="1:17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2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15.017269860339391</v>
      </c>
      <c r="Q174" s="11">
        <v>44084</v>
      </c>
    </row>
    <row r="175" spans="1:17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2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15.326904290449482</v>
      </c>
      <c r="Q175" s="11">
        <v>44085</v>
      </c>
    </row>
    <row r="176" spans="1:17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2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16.410624795834799</v>
      </c>
      <c r="Q176" s="11">
        <v>44086</v>
      </c>
    </row>
    <row r="177" spans="1:17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2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15.326904290449482</v>
      </c>
      <c r="Q177" s="11">
        <v>44087</v>
      </c>
    </row>
    <row r="178" spans="1:17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2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15.326904290449482</v>
      </c>
      <c r="Q178" s="11">
        <v>44088</v>
      </c>
    </row>
    <row r="179" spans="1:17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2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15.791355935614616</v>
      </c>
      <c r="Q179" s="11">
        <v>44089</v>
      </c>
    </row>
    <row r="180" spans="1:17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2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16.72025922594489</v>
      </c>
      <c r="Q180" s="11">
        <v>44090</v>
      </c>
    </row>
    <row r="181" spans="1:17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2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18.732883021660477</v>
      </c>
      <c r="Q181" s="11">
        <v>44091</v>
      </c>
    </row>
    <row r="182" spans="1:17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2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18.423248591550387</v>
      </c>
      <c r="Q182" s="11">
        <v>44092</v>
      </c>
    </row>
    <row r="183" spans="1:17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2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18.268431376495343</v>
      </c>
      <c r="Q183" s="11">
        <v>44093</v>
      </c>
    </row>
    <row r="184" spans="1:17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2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19.661786311990749</v>
      </c>
      <c r="Q184" s="11">
        <v>44094</v>
      </c>
    </row>
    <row r="185" spans="1:17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2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20.126237957155883</v>
      </c>
      <c r="Q185" s="11">
        <v>44095</v>
      </c>
    </row>
    <row r="186" spans="1:17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2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20.126237957155883</v>
      </c>
      <c r="Q186" s="11">
        <v>44096</v>
      </c>
    </row>
    <row r="187" spans="1:17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2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20.126237957155883</v>
      </c>
      <c r="Q187" s="11">
        <v>44097</v>
      </c>
    </row>
    <row r="188" spans="1:17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2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19.661786311990749</v>
      </c>
      <c r="Q188" s="11">
        <v>44098</v>
      </c>
    </row>
    <row r="189" spans="1:17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2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20.28105517221093</v>
      </c>
      <c r="Q189" s="11">
        <v>44099</v>
      </c>
    </row>
    <row r="190" spans="1:17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2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21.055141247486155</v>
      </c>
      <c r="Q190" s="11">
        <v>44100</v>
      </c>
    </row>
    <row r="191" spans="1:17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2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22.758130613091655</v>
      </c>
      <c r="Q191" s="11">
        <v>44101</v>
      </c>
    </row>
    <row r="192" spans="1:17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2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26.009292129247605</v>
      </c>
      <c r="Q192" s="11">
        <v>44102</v>
      </c>
    </row>
    <row r="193" spans="1:17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2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25.235206053972377</v>
      </c>
      <c r="Q193" s="11">
        <v>44103</v>
      </c>
    </row>
    <row r="194" spans="1:17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2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25.390023269027424</v>
      </c>
      <c r="Q194" s="11">
        <v>44104</v>
      </c>
    </row>
    <row r="195" spans="1:17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2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26.164109344302648</v>
      </c>
      <c r="Q195" s="11">
        <v>44105</v>
      </c>
    </row>
    <row r="196" spans="1:17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2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26.78337820452283</v>
      </c>
      <c r="Q196" s="11">
        <v>44106</v>
      </c>
    </row>
    <row r="197" spans="1:17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2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29.724905290568692</v>
      </c>
      <c r="Q197" s="11">
        <v>44107</v>
      </c>
    </row>
    <row r="198" spans="1:17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2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28.48636757012833</v>
      </c>
      <c r="Q198" s="11">
        <v>44108</v>
      </c>
    </row>
    <row r="199" spans="1:17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2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28.021915924963192</v>
      </c>
      <c r="Q199" s="11">
        <v>44109</v>
      </c>
    </row>
    <row r="200" spans="1:17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2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28.331550355073283</v>
      </c>
      <c r="Q200" s="11">
        <v>44110</v>
      </c>
    </row>
    <row r="201" spans="1:17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2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31.427894656174189</v>
      </c>
      <c r="Q201" s="11">
        <v>44111</v>
      </c>
    </row>
    <row r="202" spans="1:17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2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32.356797946504457</v>
      </c>
      <c r="Q202" s="11">
        <v>44112</v>
      </c>
    </row>
    <row r="203" spans="1:17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2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33.59533566694482</v>
      </c>
      <c r="Q203" s="11">
        <v>44113</v>
      </c>
    </row>
    <row r="204" spans="1:17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2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42.729551355192491</v>
      </c>
      <c r="Q204" s="11">
        <v>44113</v>
      </c>
    </row>
    <row r="205" spans="1:17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2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45.51626122618331</v>
      </c>
      <c r="Q205" s="11">
        <v>44115</v>
      </c>
    </row>
    <row r="206" spans="1:17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2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49.386691602559438</v>
      </c>
      <c r="Q206" s="11">
        <v>44116</v>
      </c>
    </row>
    <row r="207" spans="1:17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2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54.805294129486022</v>
      </c>
      <c r="Q207" s="11">
        <v>44117</v>
      </c>
    </row>
    <row r="208" spans="1:17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2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54.340842484320888</v>
      </c>
      <c r="Q208" s="11">
        <v>44118</v>
      </c>
    </row>
    <row r="209" spans="1:18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3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56.508283495091518</v>
      </c>
      <c r="Q209" s="11">
        <v>44119</v>
      </c>
    </row>
    <row r="210" spans="1:18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2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67.500305763999734</v>
      </c>
      <c r="Q210" s="11">
        <v>44120</v>
      </c>
    </row>
    <row r="211" spans="1:18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2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65.48768196828415</v>
      </c>
      <c r="Q211" s="11">
        <v>44121</v>
      </c>
    </row>
    <row r="212" spans="1:18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2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72.299639430706137</v>
      </c>
      <c r="Q212" s="11">
        <v>44122</v>
      </c>
    </row>
    <row r="213" spans="1:18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2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73.228542721036405</v>
      </c>
      <c r="Q213" s="11">
        <v>44123</v>
      </c>
    </row>
    <row r="214" spans="1:18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2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75.39598373180705</v>
      </c>
      <c r="Q214" s="11">
        <v>44124</v>
      </c>
    </row>
    <row r="215" spans="1:18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2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81.588672334008848</v>
      </c>
      <c r="Q215" s="11">
        <v>44125</v>
      </c>
    </row>
    <row r="216" spans="1:18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2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91.342156882476701</v>
      </c>
      <c r="Q216" s="11">
        <v>44126</v>
      </c>
    </row>
    <row r="217" spans="1:18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2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100.78600700083447</v>
      </c>
      <c r="Q217" s="11">
        <v>44127</v>
      </c>
    </row>
    <row r="218" spans="1:18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2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107.13351281809132</v>
      </c>
      <c r="Q218" s="11">
        <v>44128</v>
      </c>
    </row>
    <row r="219" spans="1:18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2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109.61058825897204</v>
      </c>
      <c r="Q219" s="11">
        <v>44129</v>
      </c>
    </row>
    <row r="220" spans="1:18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2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130.82054672151324</v>
      </c>
      <c r="Q220" s="11">
        <v>44130</v>
      </c>
    </row>
    <row r="221" spans="1:18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2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145.99263379690768</v>
      </c>
      <c r="Q221" s="11">
        <v>44131</v>
      </c>
      <c r="R221" s="3" t="s">
        <v>20</v>
      </c>
    </row>
    <row r="222" spans="1:18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2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171.07302263582503</v>
      </c>
      <c r="Q222" s="11">
        <v>44132</v>
      </c>
    </row>
    <row r="223" spans="1:18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2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177.11089402297179</v>
      </c>
      <c r="Q223" s="11">
        <v>44133</v>
      </c>
    </row>
    <row r="224" spans="1:18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2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191.19926059298089</v>
      </c>
      <c r="Q224" s="11">
        <v>44134</v>
      </c>
    </row>
    <row r="225" spans="1:17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2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205.44244437804505</v>
      </c>
      <c r="Q225" s="11">
        <v>44135</v>
      </c>
    </row>
    <row r="226" spans="1:17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2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225.41386512014591</v>
      </c>
      <c r="Q226" s="11">
        <v>44136</v>
      </c>
    </row>
    <row r="227" spans="1:17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2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222.78197246421013</v>
      </c>
      <c r="Q227" s="11">
        <v>44137</v>
      </c>
    </row>
    <row r="228" spans="1:17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2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211.32549855013679</v>
      </c>
      <c r="Q228" s="11">
        <v>44138</v>
      </c>
    </row>
    <row r="229" spans="1:17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2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205.44244437804505</v>
      </c>
      <c r="Q229" s="11">
        <v>44139</v>
      </c>
    </row>
    <row r="230" spans="1:17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2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203.58463779738452</v>
      </c>
      <c r="Q230" s="11">
        <v>44140</v>
      </c>
    </row>
    <row r="231" spans="1:17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2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190.57999173276073</v>
      </c>
      <c r="Q231" s="11">
        <v>44141</v>
      </c>
    </row>
    <row r="232" spans="1:17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2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179.74278667890755</v>
      </c>
      <c r="Q232" s="11">
        <v>44142</v>
      </c>
    </row>
    <row r="233" spans="1:17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2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161.47435530241222</v>
      </c>
      <c r="Q233" s="11">
        <v>44143</v>
      </c>
    </row>
    <row r="234" spans="1:17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2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163.64179631318285</v>
      </c>
      <c r="Q234" s="11">
        <v>44144</v>
      </c>
    </row>
    <row r="235" spans="1:17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2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167.97667833472411</v>
      </c>
      <c r="Q235" s="11">
        <v>44145</v>
      </c>
    </row>
    <row r="236" spans="1:17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2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158.53282821636634</v>
      </c>
      <c r="Q236" s="11">
        <v>44146</v>
      </c>
    </row>
    <row r="237" spans="1:17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2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164.8803340336232</v>
      </c>
      <c r="Q237" s="11">
        <v>44147</v>
      </c>
    </row>
    <row r="238" spans="1:17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2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164.26106517340304</v>
      </c>
      <c r="Q238" s="11">
        <v>44148</v>
      </c>
    </row>
    <row r="239" spans="1:17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3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171.07302263582503</v>
      </c>
      <c r="Q239" s="11">
        <v>44149</v>
      </c>
    </row>
    <row r="240" spans="1:17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2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179.12351781868736</v>
      </c>
      <c r="Q240" s="11">
        <v>44150</v>
      </c>
    </row>
    <row r="241" spans="1:17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2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170.45375377560484</v>
      </c>
      <c r="Q241" s="11">
        <v>44151</v>
      </c>
    </row>
    <row r="242" spans="1:17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2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166.27368896911861</v>
      </c>
      <c r="Q242" s="11">
        <v>44152</v>
      </c>
    </row>
    <row r="243" spans="1:17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2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166.8929578293388</v>
      </c>
      <c r="Q243" s="11">
        <v>44153</v>
      </c>
    </row>
    <row r="244" spans="1:17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2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168.75076440999933</v>
      </c>
      <c r="Q244" s="11">
        <v>44154</v>
      </c>
    </row>
    <row r="245" spans="1:17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2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170.14411934549474</v>
      </c>
      <c r="Q245" s="11">
        <v>44155</v>
      </c>
    </row>
    <row r="246" spans="1:17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2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159.30691429164159</v>
      </c>
      <c r="Q246" s="11">
        <v>44156</v>
      </c>
    </row>
    <row r="247" spans="1:17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2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150.7919674636141</v>
      </c>
      <c r="Q247" s="11">
        <v>44157</v>
      </c>
    </row>
    <row r="248" spans="1:17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2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142.43183785064164</v>
      </c>
      <c r="Q248" s="11">
        <v>44158</v>
      </c>
    </row>
    <row r="249" spans="1:17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2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136.08433203338478</v>
      </c>
      <c r="Q249" s="11">
        <v>44159</v>
      </c>
    </row>
    <row r="250" spans="1:17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2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128.18865406557748</v>
      </c>
      <c r="Q250" s="11">
        <v>44160</v>
      </c>
    </row>
    <row r="251" spans="1:17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2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121.99596546337567</v>
      </c>
      <c r="Q251" s="11">
        <v>44161</v>
      </c>
    </row>
    <row r="252" spans="1:17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2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112.861749775128</v>
      </c>
      <c r="Q252" s="11">
        <v>44162</v>
      </c>
    </row>
    <row r="253" spans="1:17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3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114.2551047106234</v>
      </c>
      <c r="Q253" s="11">
        <v>44163</v>
      </c>
    </row>
    <row r="254" spans="1:17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3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108.0624161084216</v>
      </c>
      <c r="Q254" s="11">
        <v>44164</v>
      </c>
    </row>
    <row r="255" spans="1:17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2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115.33882521600873</v>
      </c>
      <c r="Q255" s="11">
        <v>44165</v>
      </c>
    </row>
    <row r="256" spans="1:17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2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116.11291129128395</v>
      </c>
      <c r="Q256" s="11">
        <v>44166</v>
      </c>
    </row>
    <row r="257" spans="1:17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2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119.51889002249494</v>
      </c>
      <c r="Q257" s="11">
        <v>44167</v>
      </c>
    </row>
    <row r="258" spans="1:17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2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114.10028749556837</v>
      </c>
      <c r="Q258" s="11">
        <v>44168</v>
      </c>
    </row>
    <row r="259" spans="1:17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2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110.69430876435736</v>
      </c>
      <c r="Q259" s="11">
        <v>44169</v>
      </c>
    </row>
    <row r="260" spans="1:17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2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106.82387838798124</v>
      </c>
      <c r="Q260" s="11">
        <v>44170</v>
      </c>
    </row>
    <row r="261" spans="1:17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2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106.51424395787114</v>
      </c>
      <c r="Q261" s="11">
        <v>44171</v>
      </c>
    </row>
    <row r="262" spans="1:17" x14ac:dyDescent="0.2">
      <c r="A262" s="39">
        <v>44171</v>
      </c>
      <c r="B262" s="40">
        <v>0.91666666666666663</v>
      </c>
      <c r="C262" s="26">
        <f>-CD[[#This Row],[Verstorbene]]</f>
        <v>-99</v>
      </c>
      <c r="D262" s="33">
        <v>99</v>
      </c>
      <c r="E262" s="3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1">
        <f>CD[[#This Row],[Total]]-I261</f>
        <v>103</v>
      </c>
      <c r="O262" s="24">
        <f>CD[[#This Row],[Genesen]]-H261</f>
        <v>104</v>
      </c>
      <c r="P262" s="38">
        <f t="shared" si="4"/>
        <v>101.71491029116474</v>
      </c>
      <c r="Q262" s="11">
        <v>44172</v>
      </c>
    </row>
    <row r="263" spans="1:17" x14ac:dyDescent="0.2">
      <c r="A263" s="39">
        <v>44172</v>
      </c>
      <c r="B263" s="40">
        <v>0.91666666666666663</v>
      </c>
      <c r="C263" s="26">
        <f>-CD[[#This Row],[Verstorbene]]</f>
        <v>-105</v>
      </c>
      <c r="D263" s="33">
        <v>105</v>
      </c>
      <c r="E263" s="32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1">
        <f>CD[[#This Row],[Total]]-I262</f>
        <v>28</v>
      </c>
      <c r="O263" s="24">
        <f>CD[[#This Row],[Genesen]]-H262</f>
        <v>24</v>
      </c>
      <c r="P263" s="38">
        <f t="shared" si="4"/>
        <v>98.463748775008796</v>
      </c>
      <c r="Q263" s="11">
        <v>44173</v>
      </c>
    </row>
    <row r="264" spans="1:17" x14ac:dyDescent="0.2">
      <c r="A264" s="39">
        <v>44173</v>
      </c>
      <c r="B264" s="40">
        <v>0.91666666666666663</v>
      </c>
      <c r="C264" s="26">
        <f>-CD[[#This Row],[Verstorbene]]</f>
        <v>-106</v>
      </c>
      <c r="D264" s="33">
        <v>106</v>
      </c>
      <c r="E264" s="32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1">
        <f>CD[[#This Row],[Total]]-I263</f>
        <v>133</v>
      </c>
      <c r="O264" s="24">
        <f>CD[[#This Row],[Genesen]]-H263</f>
        <v>135</v>
      </c>
      <c r="P264" s="38">
        <f t="shared" si="4"/>
        <v>101.40527586105465</v>
      </c>
      <c r="Q264" s="11">
        <v>44174</v>
      </c>
    </row>
    <row r="265" spans="1:17" x14ac:dyDescent="0.2">
      <c r="A265" s="39">
        <v>44174</v>
      </c>
      <c r="B265" s="40">
        <v>0.91666666666666663</v>
      </c>
      <c r="C265" s="26">
        <f>-CD[[#This Row],[Verstorbene]]</f>
        <v>-107</v>
      </c>
      <c r="D265" s="33">
        <v>107</v>
      </c>
      <c r="E265" s="32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1">
        <f>CD[[#This Row],[Total]]-I264</f>
        <v>154</v>
      </c>
      <c r="O265" s="24">
        <f>CD[[#This Row],[Genesen]]-H264</f>
        <v>59</v>
      </c>
      <c r="P265" s="38">
        <f t="shared" si="4"/>
        <v>107.59796446325646</v>
      </c>
      <c r="Q265" s="11">
        <v>44175</v>
      </c>
    </row>
    <row r="266" spans="1:17" x14ac:dyDescent="0.2">
      <c r="A266" s="39">
        <v>44175</v>
      </c>
      <c r="B266" s="40">
        <v>0.91666666666666663</v>
      </c>
      <c r="C266" s="26">
        <f>-CD[[#This Row],[Verstorbene]]</f>
        <v>-107</v>
      </c>
      <c r="D266" s="33">
        <v>107</v>
      </c>
      <c r="E266" s="32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1">
        <f>CD[[#This Row],[Total]]-I265</f>
        <v>142</v>
      </c>
      <c r="O266" s="24">
        <f>CD[[#This Row],[Genesen]]-H265</f>
        <v>109</v>
      </c>
      <c r="P266" s="38">
        <f t="shared" si="4"/>
        <v>114.40992192567845</v>
      </c>
      <c r="Q266" s="11">
        <v>44176</v>
      </c>
    </row>
    <row r="267" spans="1:17" x14ac:dyDescent="0.2">
      <c r="A267" s="39">
        <v>44176</v>
      </c>
      <c r="B267" s="40">
        <v>0.91666666666666663</v>
      </c>
      <c r="C267" s="26">
        <f>-CD[[#This Row],[Verstorbene]]</f>
        <v>-108</v>
      </c>
      <c r="D267" s="33">
        <v>108</v>
      </c>
      <c r="E267" s="32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1">
        <f>CD[[#This Row],[Total]]-I266</f>
        <v>115</v>
      </c>
      <c r="O267" s="24">
        <f>CD[[#This Row],[Genesen]]-H266</f>
        <v>81</v>
      </c>
      <c r="P267" s="38">
        <f t="shared" ref="P267:P272" si="5">SUM(N261:N267)/$P$1</f>
        <v>114.56473914073349</v>
      </c>
      <c r="Q267" s="11">
        <v>44177</v>
      </c>
    </row>
    <row r="268" spans="1:17" x14ac:dyDescent="0.2">
      <c r="A268" s="39">
        <v>44177</v>
      </c>
      <c r="B268" s="40">
        <v>0.91666666666666663</v>
      </c>
      <c r="C268" s="26">
        <f>-CD[[#This Row],[Verstorbene]]</f>
        <v>-108</v>
      </c>
      <c r="D268" s="36">
        <v>108</v>
      </c>
      <c r="E268" s="32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1">
        <f>CD[[#This Row],[Total]]-I267</f>
        <v>90</v>
      </c>
      <c r="O268" s="24">
        <f>CD[[#This Row],[Genesen]]-H267</f>
        <v>120</v>
      </c>
      <c r="P268" s="38">
        <f t="shared" si="5"/>
        <v>118.43516951710963</v>
      </c>
      <c r="Q268" s="11">
        <v>44178</v>
      </c>
    </row>
    <row r="269" spans="1:17" x14ac:dyDescent="0.2">
      <c r="A269" s="39">
        <v>44178</v>
      </c>
      <c r="B269" s="40">
        <v>0.91666666666666663</v>
      </c>
      <c r="C269" s="26">
        <f>-CD[[#This Row],[Verstorbene]]</f>
        <v>-109</v>
      </c>
      <c r="D269" s="36">
        <v>109</v>
      </c>
      <c r="E269" s="32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1">
        <f>CD[[#This Row],[Total]]-I268</f>
        <v>117</v>
      </c>
      <c r="O269" s="24">
        <f>CD[[#This Row],[Genesen]]-H268</f>
        <v>84</v>
      </c>
      <c r="P269" s="38">
        <f t="shared" si="5"/>
        <v>120.60261052788026</v>
      </c>
      <c r="Q269" s="11">
        <v>44179</v>
      </c>
    </row>
    <row r="270" spans="1:17" x14ac:dyDescent="0.2">
      <c r="A270" s="39">
        <v>44179</v>
      </c>
      <c r="B270" s="40">
        <v>0.91666666666666663</v>
      </c>
      <c r="C270" s="26">
        <f>-CD[[#This Row],[Verstorbene]]</f>
        <v>-111</v>
      </c>
      <c r="D270" s="33">
        <v>111</v>
      </c>
      <c r="E270" s="32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1">
        <f>CD[[#This Row],[Total]]-I269</f>
        <v>45</v>
      </c>
      <c r="O270" s="24">
        <f>CD[[#This Row],[Genesen]]-H269</f>
        <v>48</v>
      </c>
      <c r="P270" s="38">
        <f t="shared" si="5"/>
        <v>123.23450318381603</v>
      </c>
      <c r="Q270" s="11">
        <v>44180</v>
      </c>
    </row>
    <row r="271" spans="1:17" x14ac:dyDescent="0.2">
      <c r="A271" s="39">
        <v>44180</v>
      </c>
      <c r="B271" s="40">
        <v>0.91666666666666663</v>
      </c>
      <c r="C271" s="26">
        <f>-CD[[#This Row],[Verstorbene]]</f>
        <v>-112</v>
      </c>
      <c r="D271" s="33">
        <v>112</v>
      </c>
      <c r="E271" s="32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1">
        <f>CD[[#This Row],[Total]]-I270</f>
        <v>149</v>
      </c>
      <c r="O271" s="24">
        <f>CD[[#This Row],[Genesen]]-H270</f>
        <v>105</v>
      </c>
      <c r="P271" s="38">
        <f t="shared" si="5"/>
        <v>125.71157862469676</v>
      </c>
      <c r="Q271" s="11">
        <v>44181</v>
      </c>
    </row>
    <row r="272" spans="1:17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22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 t="shared" si="5"/>
        <v>129.42719178601783</v>
      </c>
      <c r="Q272" s="11">
        <v>44182</v>
      </c>
    </row>
    <row r="273" spans="1:17" x14ac:dyDescent="0.2">
      <c r="A273" s="20">
        <v>44182</v>
      </c>
      <c r="B273" s="21">
        <v>0.91666666666666663</v>
      </c>
      <c r="C273" s="26">
        <f>-CD[[#This Row],[Verstorbene]]</f>
        <v>-116</v>
      </c>
      <c r="D273" s="2">
        <v>116</v>
      </c>
      <c r="E273" s="22">
        <v>42</v>
      </c>
      <c r="F273" s="23">
        <f>CD[[#This Row],[KH]]-CD[[#This Row],[KH (intensiv)]]</f>
        <v>161</v>
      </c>
      <c r="G273" s="23">
        <f>CD[[#This Row],[Infiziert]]-CD[[#This Row],[KH (nicht intensiv)]]-CD[[#This Row],[KH (intensiv)]]</f>
        <v>932</v>
      </c>
      <c r="H273" s="22">
        <v>10944</v>
      </c>
      <c r="I273" s="22">
        <v>12195</v>
      </c>
      <c r="J273" s="22">
        <v>1135</v>
      </c>
      <c r="K273" s="22">
        <v>203</v>
      </c>
      <c r="L273" s="22">
        <v>3843</v>
      </c>
      <c r="M273" s="23">
        <f>CD[[#This Row],[Verstorbene]]+CD[[#This Row],[KH (intensiv)]]+CD[[#This Row],[KH (nicht intensiv)]]+CD[[#This Row],[Infiziert (o. KH)]]+CD[[#This Row],[Genesen]]-CD[[#This Row],[Total]]</f>
        <v>0</v>
      </c>
      <c r="N273" s="24">
        <f>CD[[#This Row],[Total]]-I272</f>
        <v>140</v>
      </c>
      <c r="O273" s="24">
        <f>CD[[#This Row],[Genesen]]-H272</f>
        <v>11</v>
      </c>
      <c r="P273" s="38">
        <f t="shared" ref="P273:P278" si="6">SUM(N267:N273)/$P$1</f>
        <v>129.11755735590776</v>
      </c>
      <c r="Q273" s="11">
        <v>44183</v>
      </c>
    </row>
    <row r="274" spans="1:17" x14ac:dyDescent="0.2">
      <c r="A274" s="20">
        <v>44183</v>
      </c>
      <c r="B274" s="21">
        <v>0.91666666666666663</v>
      </c>
      <c r="C274" s="26">
        <f>-CD[[#This Row],[Verstorbene]]</f>
        <v>-117</v>
      </c>
      <c r="D274" s="2">
        <v>117</v>
      </c>
      <c r="E274" s="22">
        <v>41</v>
      </c>
      <c r="F274" s="23">
        <f>CD[[#This Row],[KH]]-CD[[#This Row],[KH (intensiv)]]</f>
        <v>166</v>
      </c>
      <c r="G274" s="23">
        <f>CD[[#This Row],[Infiziert]]-CD[[#This Row],[KH (nicht intensiv)]]-CD[[#This Row],[KH (intensiv)]]</f>
        <v>849</v>
      </c>
      <c r="H274" s="22">
        <v>11125</v>
      </c>
      <c r="I274" s="22">
        <v>12298</v>
      </c>
      <c r="J274" s="22">
        <v>1056</v>
      </c>
      <c r="K274" s="22">
        <v>207</v>
      </c>
      <c r="L274" s="22">
        <v>3854</v>
      </c>
      <c r="M274" s="23">
        <f>CD[[#This Row],[Verstorbene]]+CD[[#This Row],[KH (intensiv)]]+CD[[#This Row],[KH (nicht intensiv)]]+CD[[#This Row],[Infiziert (o. KH)]]+CD[[#This Row],[Genesen]]-CD[[#This Row],[Total]]</f>
        <v>0</v>
      </c>
      <c r="N274" s="24">
        <f>CD[[#This Row],[Total]]-I273</f>
        <v>103</v>
      </c>
      <c r="O274" s="24">
        <f>CD[[#This Row],[Genesen]]-H273</f>
        <v>181</v>
      </c>
      <c r="P274" s="38">
        <f t="shared" si="6"/>
        <v>127.25975077524721</v>
      </c>
      <c r="Q274" s="11">
        <v>44184</v>
      </c>
    </row>
    <row r="275" spans="1:17" x14ac:dyDescent="0.2">
      <c r="A275" s="20">
        <v>44184</v>
      </c>
      <c r="B275" s="35">
        <v>0.91666666666666663</v>
      </c>
      <c r="C275" s="26">
        <f>-CD[[#This Row],[Verstorbene]]</f>
        <v>-117</v>
      </c>
      <c r="D275" s="2">
        <v>117</v>
      </c>
      <c r="E275" s="22">
        <v>34</v>
      </c>
      <c r="F275" s="23">
        <f>CD[[#This Row],[KH]]-CD[[#This Row],[KH (intensiv)]]</f>
        <v>165</v>
      </c>
      <c r="G275" s="23">
        <f>CD[[#This Row],[Infiziert]]-CD[[#This Row],[KH (nicht intensiv)]]-CD[[#This Row],[KH (intensiv)]]</f>
        <v>760</v>
      </c>
      <c r="H275" s="22">
        <v>11293</v>
      </c>
      <c r="I275" s="22">
        <v>12369</v>
      </c>
      <c r="J275" s="22">
        <v>959</v>
      </c>
      <c r="K275" s="22">
        <v>199</v>
      </c>
      <c r="L275" s="22">
        <v>3623</v>
      </c>
      <c r="M275" s="23">
        <f>CD[[#This Row],[Verstorbene]]+CD[[#This Row],[KH (intensiv)]]+CD[[#This Row],[KH (nicht intensiv)]]+CD[[#This Row],[Infiziert (o. KH)]]+CD[[#This Row],[Genesen]]-CD[[#This Row],[Total]]</f>
        <v>0</v>
      </c>
      <c r="N275" s="24">
        <f>CD[[#This Row],[Total]]-I274</f>
        <v>71</v>
      </c>
      <c r="O275" s="24">
        <f>CD[[#This Row],[Genesen]]-H274</f>
        <v>168</v>
      </c>
      <c r="P275" s="38">
        <f t="shared" si="6"/>
        <v>124.31822368920135</v>
      </c>
      <c r="Q275" s="11">
        <v>44185</v>
      </c>
    </row>
    <row r="276" spans="1:17" x14ac:dyDescent="0.2">
      <c r="A276" s="20">
        <v>44185</v>
      </c>
      <c r="B276" s="35">
        <v>0.91666666666666663</v>
      </c>
      <c r="C276" s="26">
        <f>-CD[[#This Row],[Verstorbene]]</f>
        <v>-117</v>
      </c>
      <c r="D276" s="2">
        <v>117</v>
      </c>
      <c r="E276" s="22">
        <v>35</v>
      </c>
      <c r="F276" s="23">
        <f>CD[[#This Row],[KH]]-CD[[#This Row],[KH (intensiv)]]</f>
        <v>162</v>
      </c>
      <c r="G276" s="23">
        <f>CD[[#This Row],[Infiziert]]-CD[[#This Row],[KH (nicht intensiv)]]-CD[[#This Row],[KH (intensiv)]]</f>
        <v>763</v>
      </c>
      <c r="H276" s="22">
        <v>11453</v>
      </c>
      <c r="I276" s="22">
        <v>12530</v>
      </c>
      <c r="J276" s="22">
        <v>960</v>
      </c>
      <c r="K276" s="22">
        <v>197</v>
      </c>
      <c r="L276" s="22">
        <v>3628</v>
      </c>
      <c r="M276" s="23">
        <f>CD[[#This Row],[Verstorbene]]+CD[[#This Row],[KH (intensiv)]]+CD[[#This Row],[KH (nicht intensiv)]]+CD[[#This Row],[Infiziert (o. KH)]]+CD[[#This Row],[Genesen]]-CD[[#This Row],[Total]]</f>
        <v>0</v>
      </c>
      <c r="N276" s="24">
        <f>CD[[#This Row],[Total]]-I275</f>
        <v>161</v>
      </c>
      <c r="O276" s="24">
        <f>CD[[#This Row],[Genesen]]-H275</f>
        <v>160</v>
      </c>
      <c r="P276" s="38">
        <f t="shared" si="6"/>
        <v>131.13018115162333</v>
      </c>
      <c r="Q276" s="11">
        <v>44186</v>
      </c>
    </row>
    <row r="277" spans="1:17" x14ac:dyDescent="0.2">
      <c r="A277" s="20">
        <v>44186</v>
      </c>
      <c r="B277" s="21">
        <v>0.91666666666666663</v>
      </c>
      <c r="C277" s="26">
        <f>-CD[[#This Row],[Verstorbene]]</f>
        <v>-120</v>
      </c>
      <c r="D277" s="2">
        <v>120</v>
      </c>
      <c r="E277" s="22">
        <v>35</v>
      </c>
      <c r="F277" s="23">
        <f>CD[[#This Row],[KH]]-CD[[#This Row],[KH (intensiv)]]</f>
        <v>176</v>
      </c>
      <c r="G277" s="23">
        <f>CD[[#This Row],[Infiziert]]-CD[[#This Row],[KH (nicht intensiv)]]-CD[[#This Row],[KH (intensiv)]]</f>
        <v>784</v>
      </c>
      <c r="H277" s="22">
        <v>11496</v>
      </c>
      <c r="I277" s="22">
        <v>12611</v>
      </c>
      <c r="J277" s="22">
        <v>995</v>
      </c>
      <c r="K277" s="22">
        <v>211</v>
      </c>
      <c r="L277" s="22">
        <v>3771</v>
      </c>
      <c r="M277" s="23">
        <f>CD[[#This Row],[Verstorbene]]+CD[[#This Row],[KH (intensiv)]]+CD[[#This Row],[KH (nicht intensiv)]]+CD[[#This Row],[Infiziert (o. KH)]]+CD[[#This Row],[Genesen]]-CD[[#This Row],[Total]]</f>
        <v>0</v>
      </c>
      <c r="N277" s="24">
        <f>CD[[#This Row],[Total]]-I276</f>
        <v>81</v>
      </c>
      <c r="O277" s="24">
        <f>CD[[#This Row],[Genesen]]-H276</f>
        <v>43</v>
      </c>
      <c r="P277" s="38">
        <f t="shared" si="6"/>
        <v>136.70360089360497</v>
      </c>
      <c r="Q277" s="11">
        <v>44187</v>
      </c>
    </row>
    <row r="278" spans="1:17" x14ac:dyDescent="0.2">
      <c r="A278" s="20">
        <v>44187</v>
      </c>
      <c r="B278" s="21">
        <v>0.91666666666666663</v>
      </c>
      <c r="C278" s="26">
        <f>-CD[[#This Row],[Verstorbene]]</f>
        <v>-121</v>
      </c>
      <c r="D278" s="2">
        <v>121</v>
      </c>
      <c r="E278" s="22">
        <v>36</v>
      </c>
      <c r="F278" s="23">
        <f>CD[[#This Row],[KH]]-CD[[#This Row],[KH (intensiv)]]</f>
        <v>174</v>
      </c>
      <c r="G278" s="23">
        <f>CD[[#This Row],[Infiziert]]-CD[[#This Row],[KH (nicht intensiv)]]-CD[[#This Row],[KH (intensiv)]]</f>
        <v>782</v>
      </c>
      <c r="H278" s="22">
        <v>11605</v>
      </c>
      <c r="I278" s="22">
        <v>12718</v>
      </c>
      <c r="J278" s="22">
        <v>992</v>
      </c>
      <c r="K278" s="22">
        <v>210</v>
      </c>
      <c r="L278" s="22">
        <v>3575</v>
      </c>
      <c r="M278" s="23">
        <f>CD[[#This Row],[Verstorbene]]+CD[[#This Row],[KH (intensiv)]]+CD[[#This Row],[KH (nicht intensiv)]]+CD[[#This Row],[Infiziert (o. KH)]]+CD[[#This Row],[Genesen]]-CD[[#This Row],[Total]]</f>
        <v>0</v>
      </c>
      <c r="N278" s="24">
        <f>CD[[#This Row],[Total]]-I277</f>
        <v>107</v>
      </c>
      <c r="O278" s="24">
        <f>CD[[#This Row],[Genesen]]-H277</f>
        <v>109</v>
      </c>
      <c r="P278" s="38">
        <f t="shared" si="6"/>
        <v>130.20127786129308</v>
      </c>
      <c r="Q278" s="11">
        <v>44188</v>
      </c>
    </row>
    <row r="279" spans="1:17" x14ac:dyDescent="0.2">
      <c r="A279" s="20">
        <v>44188</v>
      </c>
      <c r="B279" s="21">
        <v>0.91666666666666663</v>
      </c>
      <c r="C279" s="26">
        <f>-CD[[#This Row],[Verstorbene]]</f>
        <v>-127</v>
      </c>
      <c r="D279" s="2">
        <v>127</v>
      </c>
      <c r="E279" s="22">
        <v>38</v>
      </c>
      <c r="F279" s="23">
        <f>CD[[#This Row],[KH]]-CD[[#This Row],[KH (intensiv)]]</f>
        <v>166</v>
      </c>
      <c r="G279" s="23">
        <f>CD[[#This Row],[Infiziert]]-CD[[#This Row],[KH (nicht intensiv)]]-CD[[#This Row],[KH (intensiv)]]</f>
        <v>844</v>
      </c>
      <c r="H279" s="22">
        <v>11699</v>
      </c>
      <c r="I279" s="22">
        <v>12874</v>
      </c>
      <c r="J279" s="22">
        <v>1048</v>
      </c>
      <c r="K279" s="22">
        <v>204</v>
      </c>
      <c r="L279" s="22">
        <v>3565</v>
      </c>
      <c r="M279" s="23">
        <f>CD[[#This Row],[Verstorbene]]+CD[[#This Row],[KH (intensiv)]]+CD[[#This Row],[KH (nicht intensiv)]]+CD[[#This Row],[Infiziert (o. KH)]]+CD[[#This Row],[Genesen]]-CD[[#This Row],[Total]]</f>
        <v>0</v>
      </c>
      <c r="N279" s="24">
        <f>CD[[#This Row],[Total]]-I278</f>
        <v>156</v>
      </c>
      <c r="O279" s="24">
        <f>CD[[#This Row],[Genesen]]-H278</f>
        <v>94</v>
      </c>
      <c r="P279" s="38">
        <f t="shared" ref="P279:P284" si="7">SUM(N273:N279)/$P$1</f>
        <v>126.79529913008207</v>
      </c>
      <c r="Q279" s="11">
        <v>44189</v>
      </c>
    </row>
    <row r="280" spans="1:17" x14ac:dyDescent="0.2">
      <c r="A280" s="20">
        <v>44189</v>
      </c>
      <c r="B280" s="21">
        <v>0.91666666666666663</v>
      </c>
      <c r="C280" s="26">
        <f>-CD[[#This Row],[Verstorbene]]</f>
        <v>-127</v>
      </c>
      <c r="D280" s="2">
        <v>127</v>
      </c>
      <c r="E280" s="22">
        <v>35</v>
      </c>
      <c r="F280" s="23">
        <f>CD[[#This Row],[KH]]-CD[[#This Row],[KH (intensiv)]]</f>
        <v>159</v>
      </c>
      <c r="G280" s="23">
        <f>CD[[#This Row],[Infiziert]]-CD[[#This Row],[KH (nicht intensiv)]]-CD[[#This Row],[KH (intensiv)]]</f>
        <v>919</v>
      </c>
      <c r="H280" s="22">
        <v>11728</v>
      </c>
      <c r="I280" s="22">
        <v>12968</v>
      </c>
      <c r="J280" s="22">
        <v>1113</v>
      </c>
      <c r="K280" s="22">
        <v>194</v>
      </c>
      <c r="L280" s="22">
        <v>3523</v>
      </c>
      <c r="M280" s="23">
        <f>CD[[#This Row],[Verstorbene]]+CD[[#This Row],[KH (intensiv)]]+CD[[#This Row],[KH (nicht intensiv)]]+CD[[#This Row],[Infiziert (o. KH)]]+CD[[#This Row],[Genesen]]-CD[[#This Row],[Total]]</f>
        <v>0</v>
      </c>
      <c r="N280" s="24">
        <f>CD[[#This Row],[Total]]-I279</f>
        <v>94</v>
      </c>
      <c r="O280" s="24">
        <f>CD[[#This Row],[Genesen]]-H279</f>
        <v>29</v>
      </c>
      <c r="P280" s="38">
        <f t="shared" si="7"/>
        <v>119.67370723754999</v>
      </c>
      <c r="Q280" s="11">
        <v>44190</v>
      </c>
    </row>
    <row r="281" spans="1:17" x14ac:dyDescent="0.2">
      <c r="A281" s="20">
        <v>44190</v>
      </c>
      <c r="B281" s="35">
        <v>0.91666666666666663</v>
      </c>
      <c r="C281" s="26">
        <f>-CD[[#This Row],[Verstorbene]]</f>
        <v>-127</v>
      </c>
      <c r="D281" s="2">
        <v>127</v>
      </c>
      <c r="E281" s="22">
        <v>38</v>
      </c>
      <c r="F281" s="23">
        <f>CD[[#This Row],[KH]]-CD[[#This Row],[KH (intensiv)]]</f>
        <v>155</v>
      </c>
      <c r="G281" s="23">
        <f>CD[[#This Row],[Infiziert]]-CD[[#This Row],[KH (nicht intensiv)]]-CD[[#This Row],[KH (intensiv)]]</f>
        <v>761</v>
      </c>
      <c r="H281" s="22">
        <v>11953</v>
      </c>
      <c r="I281" s="22">
        <v>13034</v>
      </c>
      <c r="J281" s="22">
        <v>954</v>
      </c>
      <c r="K281" s="22">
        <v>193</v>
      </c>
      <c r="L281" s="22">
        <v>3143</v>
      </c>
      <c r="M281" s="23">
        <f>CD[[#This Row],[Verstorbene]]+CD[[#This Row],[KH (intensiv)]]+CD[[#This Row],[KH (nicht intensiv)]]+CD[[#This Row],[Infiziert (o. KH)]]+CD[[#This Row],[Genesen]]-CD[[#This Row],[Total]]</f>
        <v>0</v>
      </c>
      <c r="N281" s="24">
        <f>CD[[#This Row],[Total]]-I280</f>
        <v>66</v>
      </c>
      <c r="O281" s="24">
        <f>CD[[#This Row],[Genesen]]-H280</f>
        <v>225</v>
      </c>
      <c r="P281" s="38">
        <f t="shared" si="7"/>
        <v>113.94547028051332</v>
      </c>
      <c r="Q281" s="11">
        <v>44191</v>
      </c>
    </row>
    <row r="282" spans="1:17" x14ac:dyDescent="0.2">
      <c r="A282" s="20">
        <v>44191</v>
      </c>
      <c r="B282" s="35">
        <v>0.91666666666666663</v>
      </c>
      <c r="C282" s="26">
        <f>-CD[[#This Row],[Verstorbene]]</f>
        <v>-127</v>
      </c>
      <c r="D282" s="2">
        <v>127</v>
      </c>
      <c r="E282" s="22">
        <v>38</v>
      </c>
      <c r="F282" s="23">
        <f>CD[[#This Row],[KH]]-CD[[#This Row],[KH (intensiv)]]</f>
        <v>152</v>
      </c>
      <c r="G282" s="23">
        <f>CD[[#This Row],[Infiziert]]-CD[[#This Row],[KH (nicht intensiv)]]-CD[[#This Row],[KH (intensiv)]]</f>
        <v>673</v>
      </c>
      <c r="H282" s="22">
        <v>12070</v>
      </c>
      <c r="I282" s="22">
        <v>13060</v>
      </c>
      <c r="J282" s="22">
        <v>863</v>
      </c>
      <c r="K282" s="22">
        <v>190</v>
      </c>
      <c r="L282" s="22">
        <v>2795</v>
      </c>
      <c r="M282" s="23">
        <f>CD[[#This Row],[Verstorbene]]+CD[[#This Row],[KH (intensiv)]]+CD[[#This Row],[KH (nicht intensiv)]]+CD[[#This Row],[Infiziert (o. KH)]]+CD[[#This Row],[Genesen]]-CD[[#This Row],[Total]]</f>
        <v>0</v>
      </c>
      <c r="N282" s="24">
        <f>CD[[#This Row],[Total]]-I281</f>
        <v>26</v>
      </c>
      <c r="O282" s="24">
        <f>CD[[#This Row],[Genesen]]-H281</f>
        <v>117</v>
      </c>
      <c r="P282" s="38">
        <f t="shared" si="7"/>
        <v>106.97869560303627</v>
      </c>
      <c r="Q282" s="11">
        <v>44192</v>
      </c>
    </row>
    <row r="283" spans="1:17" x14ac:dyDescent="0.2">
      <c r="A283" s="20">
        <v>44192</v>
      </c>
      <c r="B283" s="35">
        <v>0.91666666666666663</v>
      </c>
      <c r="C283" s="26">
        <f>-CD[[#This Row],[Verstorbene]]</f>
        <v>-127</v>
      </c>
      <c r="D283" s="2">
        <v>127</v>
      </c>
      <c r="E283" s="22">
        <v>38</v>
      </c>
      <c r="F283" s="23">
        <f>CD[[#This Row],[KH]]-CD[[#This Row],[KH (intensiv)]]</f>
        <v>165</v>
      </c>
      <c r="G283" s="23">
        <f>CD[[#This Row],[Infiziert]]-CD[[#This Row],[KH (nicht intensiv)]]-CD[[#This Row],[KH (intensiv)]]</f>
        <v>581</v>
      </c>
      <c r="H283" s="22">
        <v>12236</v>
      </c>
      <c r="I283" s="22">
        <v>13147</v>
      </c>
      <c r="J283" s="22">
        <v>784</v>
      </c>
      <c r="K283" s="22">
        <v>203</v>
      </c>
      <c r="L283" s="22">
        <v>2673</v>
      </c>
      <c r="M283" s="23">
        <f>CD[[#This Row],[Verstorbene]]+CD[[#This Row],[KH (intensiv)]]+CD[[#This Row],[KH (nicht intensiv)]]+CD[[#This Row],[Infiziert (o. KH)]]+CD[[#This Row],[Genesen]]-CD[[#This Row],[Total]]</f>
        <v>0</v>
      </c>
      <c r="N283" s="24">
        <f>CD[[#This Row],[Total]]-I282</f>
        <v>87</v>
      </c>
      <c r="O283" s="24">
        <f>CD[[#This Row],[Genesen]]-H282</f>
        <v>166</v>
      </c>
      <c r="P283" s="38">
        <f t="shared" si="7"/>
        <v>95.522221688962929</v>
      </c>
      <c r="Q283" s="11">
        <v>44193</v>
      </c>
    </row>
    <row r="284" spans="1:17" x14ac:dyDescent="0.2">
      <c r="A284" s="20">
        <v>44193</v>
      </c>
      <c r="B284" s="21">
        <v>0.91666666666666663</v>
      </c>
      <c r="C284" s="26">
        <f>-CD[[#This Row],[Verstorbene]]</f>
        <v>-127</v>
      </c>
      <c r="D284" s="2">
        <v>127</v>
      </c>
      <c r="E284" s="22">
        <v>39</v>
      </c>
      <c r="F284" s="23">
        <f>CD[[#This Row],[KH]]-CD[[#This Row],[KH (intensiv)]]</f>
        <v>171</v>
      </c>
      <c r="G284" s="23">
        <f>CD[[#This Row],[Infiziert]]-CD[[#This Row],[KH (nicht intensiv)]]-CD[[#This Row],[KH (intensiv)]]</f>
        <v>514</v>
      </c>
      <c r="H284" s="22">
        <v>12356</v>
      </c>
      <c r="I284" s="22">
        <v>13207</v>
      </c>
      <c r="J284" s="22">
        <v>724</v>
      </c>
      <c r="K284" s="22">
        <v>210</v>
      </c>
      <c r="L284" s="22">
        <v>2605</v>
      </c>
      <c r="M284" s="23">
        <f>CD[[#This Row],[Verstorbene]]+CD[[#This Row],[KH (intensiv)]]+CD[[#This Row],[KH (nicht intensiv)]]+CD[[#This Row],[Infiziert (o. KH)]]+CD[[#This Row],[Genesen]]-CD[[#This Row],[Total]]</f>
        <v>0</v>
      </c>
      <c r="N284" s="24">
        <f>CD[[#This Row],[Total]]-I283</f>
        <v>60</v>
      </c>
      <c r="O284" s="24">
        <f>CD[[#This Row],[Genesen]]-H283</f>
        <v>120</v>
      </c>
      <c r="P284" s="38">
        <f t="shared" si="7"/>
        <v>92.271060172806983</v>
      </c>
      <c r="Q284" s="11">
        <v>44194</v>
      </c>
    </row>
    <row r="285" spans="1:17" x14ac:dyDescent="0.2">
      <c r="A285" s="20">
        <v>44194</v>
      </c>
      <c r="B285" s="21">
        <v>0.91666666666666663</v>
      </c>
      <c r="C285" s="26">
        <f>-CD[[#This Row],[Verstorbene]]</f>
        <v>-130</v>
      </c>
      <c r="D285" s="2">
        <v>130</v>
      </c>
      <c r="E285" s="22">
        <v>41</v>
      </c>
      <c r="F285" s="23">
        <f>CD[[#This Row],[KH]]-CD[[#This Row],[KH (intensiv)]]</f>
        <v>178</v>
      </c>
      <c r="G285" s="23">
        <f>CD[[#This Row],[Infiziert]]-CD[[#This Row],[KH (nicht intensiv)]]-CD[[#This Row],[KH (intensiv)]]</f>
        <v>438</v>
      </c>
      <c r="H285" s="22">
        <v>12511</v>
      </c>
      <c r="I285" s="22">
        <v>13298</v>
      </c>
      <c r="J285" s="22">
        <v>657</v>
      </c>
      <c r="K285" s="22">
        <v>219</v>
      </c>
      <c r="L285" s="22">
        <v>2255</v>
      </c>
      <c r="M285" s="23">
        <f>CD[[#This Row],[Verstorbene]]+CD[[#This Row],[KH (intensiv)]]+CD[[#This Row],[KH (nicht intensiv)]]+CD[[#This Row],[Infiziert (o. KH)]]+CD[[#This Row],[Genesen]]-CD[[#This Row],[Total]]</f>
        <v>0</v>
      </c>
      <c r="N285" s="24">
        <f>CD[[#This Row],[Total]]-I284</f>
        <v>91</v>
      </c>
      <c r="O285" s="24">
        <f>CD[[#This Row],[Genesen]]-H284</f>
        <v>155</v>
      </c>
      <c r="P285" s="38">
        <f>SUM(N279:N285)/$P$1</f>
        <v>89.793984731926258</v>
      </c>
      <c r="Q285" s="11">
        <v>44195</v>
      </c>
    </row>
    <row r="286" spans="1:17" x14ac:dyDescent="0.2">
      <c r="A286" s="20">
        <v>44195</v>
      </c>
      <c r="B286" s="35">
        <v>0.91666666666666663</v>
      </c>
      <c r="C286" s="26">
        <f>-CD[[#This Row],[Verstorbene]]</f>
        <v>-131</v>
      </c>
      <c r="D286" s="2">
        <v>131</v>
      </c>
      <c r="E286" s="22">
        <v>41</v>
      </c>
      <c r="F286" s="23">
        <f>CD[[#This Row],[KH]]-CD[[#This Row],[KH (intensiv)]]</f>
        <v>167</v>
      </c>
      <c r="G286" s="23">
        <f>CD[[#This Row],[Infiziert]]-CD[[#This Row],[KH (nicht intensiv)]]-CD[[#This Row],[KH (intensiv)]]</f>
        <v>478</v>
      </c>
      <c r="H286" s="22">
        <v>12587</v>
      </c>
      <c r="I286" s="22">
        <v>13404</v>
      </c>
      <c r="J286" s="22">
        <v>686</v>
      </c>
      <c r="K286" s="22">
        <v>208</v>
      </c>
      <c r="L286" s="22">
        <v>2131</v>
      </c>
      <c r="M286" s="23">
        <f>CD[[#This Row],[Verstorbene]]+CD[[#This Row],[KH (intensiv)]]+CD[[#This Row],[KH (nicht intensiv)]]+CD[[#This Row],[Infiziert (o. KH)]]+CD[[#This Row],[Genesen]]-CD[[#This Row],[Total]]</f>
        <v>0</v>
      </c>
      <c r="N286" s="24">
        <f>CD[[#This Row],[Total]]-I285</f>
        <v>106</v>
      </c>
      <c r="O286" s="24">
        <f>CD[[#This Row],[Genesen]]-H285</f>
        <v>76</v>
      </c>
      <c r="P286" s="38">
        <f>SUM(N280:N286)/$P$1</f>
        <v>82.053123979173989</v>
      </c>
      <c r="Q286" s="11">
        <v>44196</v>
      </c>
    </row>
    <row r="287" spans="1:17" x14ac:dyDescent="0.2">
      <c r="A287" s="20">
        <v>44196</v>
      </c>
      <c r="B287" s="35">
        <v>0.91666666666666663</v>
      </c>
      <c r="C287" s="26">
        <f>-CD[[#This Row],[Verstorbene]]</f>
        <v>-132</v>
      </c>
      <c r="D287" s="2">
        <v>132</v>
      </c>
      <c r="E287" s="22">
        <v>41</v>
      </c>
      <c r="F287" s="23">
        <f>CD[[#This Row],[KH]]-CD[[#This Row],[KH (intensiv)]]</f>
        <v>156</v>
      </c>
      <c r="G287" s="23">
        <f>CD[[#This Row],[Infiziert]]-CD[[#This Row],[KH (nicht intensiv)]]-CD[[#This Row],[KH (intensiv)]]</f>
        <v>548</v>
      </c>
      <c r="H287" s="22">
        <v>12642</v>
      </c>
      <c r="I287" s="22">
        <v>13519</v>
      </c>
      <c r="J287" s="22">
        <v>745</v>
      </c>
      <c r="K287" s="22">
        <v>197</v>
      </c>
      <c r="L287" s="22">
        <v>2124</v>
      </c>
      <c r="M287" s="23">
        <f>CD[[#This Row],[Verstorbene]]+CD[[#This Row],[KH (intensiv)]]+CD[[#This Row],[KH (nicht intensiv)]]+CD[[#This Row],[Infiziert (o. KH)]]+CD[[#This Row],[Genesen]]-CD[[#This Row],[Total]]</f>
        <v>0</v>
      </c>
      <c r="N287" s="24">
        <f>CD[[#This Row],[Total]]-I286</f>
        <v>115</v>
      </c>
      <c r="O287" s="24">
        <f>CD[[#This Row],[Genesen]]-H286</f>
        <v>55</v>
      </c>
      <c r="P287" s="38">
        <f>SUM(N281:N287)/$P$1</f>
        <v>85.304285495329935</v>
      </c>
      <c r="Q287" s="11">
        <v>44197</v>
      </c>
    </row>
    <row r="288" spans="1:17" x14ac:dyDescent="0.2">
      <c r="A288" s="20">
        <v>44197</v>
      </c>
      <c r="B288" s="35">
        <v>0.91666666666666663</v>
      </c>
      <c r="C288" s="26">
        <f>-CD[[#This Row],[Verstorbene]]</f>
        <v>-132</v>
      </c>
      <c r="D288" s="2">
        <v>132</v>
      </c>
      <c r="E288" s="22">
        <v>38</v>
      </c>
      <c r="F288" s="23">
        <f>CD[[#This Row],[KH]]-CD[[#This Row],[KH (intensiv)]]</f>
        <v>147</v>
      </c>
      <c r="G288" s="23">
        <f>CD[[#This Row],[Infiziert]]-CD[[#This Row],[KH (nicht intensiv)]]-CD[[#This Row],[KH (intensiv)]]</f>
        <v>461</v>
      </c>
      <c r="H288" s="22">
        <v>12800</v>
      </c>
      <c r="I288" s="22">
        <v>13578</v>
      </c>
      <c r="J288" s="22">
        <v>646</v>
      </c>
      <c r="K288" s="22">
        <v>185</v>
      </c>
      <c r="L288" s="22">
        <v>1888</v>
      </c>
      <c r="M288" s="23">
        <f>CD[[#This Row],[Verstorbene]]+CD[[#This Row],[KH (intensiv)]]+CD[[#This Row],[KH (nicht intensiv)]]+CD[[#This Row],[Infiziert (o. KH)]]+CD[[#This Row],[Genesen]]-CD[[#This Row],[Total]]</f>
        <v>0</v>
      </c>
      <c r="N288" s="24">
        <f>CD[[#This Row],[Total]]-I287</f>
        <v>59</v>
      </c>
      <c r="O288" s="24">
        <f>CD[[#This Row],[Genesen]]-H287</f>
        <v>158</v>
      </c>
      <c r="P288" s="38">
        <f>SUM(N282:N288)/$P$1</f>
        <v>84.22056498994462</v>
      </c>
      <c r="Q288" s="11">
        <v>44198</v>
      </c>
    </row>
    <row r="289" spans="1:17" x14ac:dyDescent="0.2">
      <c r="A289" s="20">
        <v>44198</v>
      </c>
      <c r="B289" s="35">
        <v>0.91666666666666663</v>
      </c>
      <c r="C289" s="26">
        <f>-CD[[#This Row],[Verstorbene]]</f>
        <v>-132</v>
      </c>
      <c r="D289" s="2">
        <v>132</v>
      </c>
      <c r="E289" s="22">
        <v>42</v>
      </c>
      <c r="F289" s="23">
        <f>CD[[#This Row],[KH]]-CD[[#This Row],[KH (intensiv)]]</f>
        <v>149</v>
      </c>
      <c r="G289" s="23">
        <f>CD[[#This Row],[Infiziert]]-CD[[#This Row],[KH (nicht intensiv)]]-CD[[#This Row],[KH (intensiv)]]</f>
        <v>328</v>
      </c>
      <c r="H289" s="22">
        <v>12981</v>
      </c>
      <c r="I289" s="22">
        <v>13632</v>
      </c>
      <c r="J289" s="22">
        <v>519</v>
      </c>
      <c r="K289" s="22">
        <v>191</v>
      </c>
      <c r="L289" s="22">
        <v>1597</v>
      </c>
      <c r="M289" s="23">
        <f>CD[[#This Row],[Verstorbene]]+CD[[#This Row],[KH (intensiv)]]+CD[[#This Row],[KH (nicht intensiv)]]+CD[[#This Row],[Infiziert (o. KH)]]+CD[[#This Row],[Genesen]]-CD[[#This Row],[Total]]</f>
        <v>0</v>
      </c>
      <c r="N289" s="24">
        <f>CD[[#This Row],[Total]]-I288</f>
        <v>54</v>
      </c>
      <c r="O289" s="24">
        <f>CD[[#This Row],[Genesen]]-H288</f>
        <v>181</v>
      </c>
      <c r="P289" s="38">
        <f>SUM(N283:N289)/$P$1</f>
        <v>88.555447011485896</v>
      </c>
      <c r="Q289" s="11">
        <v>44199</v>
      </c>
    </row>
    <row r="290" spans="1:17" x14ac:dyDescent="0.2">
      <c r="A290" s="20">
        <v>44199</v>
      </c>
      <c r="B290" s="21">
        <v>0.91666666666666663</v>
      </c>
      <c r="C290" s="26">
        <f>-CD[[#This Row],[Verstorbene]]</f>
        <v>-132</v>
      </c>
      <c r="D290" s="2">
        <v>132</v>
      </c>
      <c r="E290" s="22">
        <v>45</v>
      </c>
      <c r="F290" s="23">
        <f>CD[[#This Row],[KH]]-CD[[#This Row],[KH (intensiv)]]</f>
        <v>154</v>
      </c>
      <c r="G290" s="23">
        <f>CD[[#This Row],[Infiziert]]-CD[[#This Row],[KH (nicht intensiv)]]-CD[[#This Row],[KH (intensiv)]]</f>
        <v>310</v>
      </c>
      <c r="H290" s="22">
        <v>13093</v>
      </c>
      <c r="I290" s="22">
        <v>13734</v>
      </c>
      <c r="J290" s="22">
        <v>509</v>
      </c>
      <c r="K290" s="22">
        <v>199</v>
      </c>
      <c r="L290" s="22">
        <v>1637</v>
      </c>
      <c r="M290" s="23">
        <f>CD[[#This Row],[Verstorbene]]+CD[[#This Row],[KH (intensiv)]]+CD[[#This Row],[KH (nicht intensiv)]]+CD[[#This Row],[Infiziert (o. KH)]]+CD[[#This Row],[Genesen]]-CD[[#This Row],[Total]]</f>
        <v>0</v>
      </c>
      <c r="N290" s="24">
        <f>CD[[#This Row],[Total]]-I289</f>
        <v>102</v>
      </c>
      <c r="O290" s="24">
        <f>CD[[#This Row],[Genesen]]-H289</f>
        <v>112</v>
      </c>
      <c r="P290" s="38">
        <f>SUM(N284:N290)/$P$1</f>
        <v>90.877705237311574</v>
      </c>
      <c r="Q290" s="11">
        <v>44200</v>
      </c>
    </row>
    <row r="291" spans="1:17" x14ac:dyDescent="0.2">
      <c r="Q291" s="11">
        <v>44201</v>
      </c>
    </row>
    <row r="292" spans="1:17" x14ac:dyDescent="0.2">
      <c r="Q292" s="11">
        <v>44202</v>
      </c>
    </row>
    <row r="293" spans="1:17" x14ac:dyDescent="0.2">
      <c r="Q293" s="11">
        <v>44203</v>
      </c>
    </row>
    <row r="294" spans="1:17" x14ac:dyDescent="0.2">
      <c r="Q294" s="11">
        <v>44204</v>
      </c>
    </row>
    <row r="295" spans="1:17" x14ac:dyDescent="0.2">
      <c r="Q295" s="11">
        <v>44205</v>
      </c>
    </row>
    <row r="296" spans="1:17" x14ac:dyDescent="0.2">
      <c r="Q296" s="11">
        <v>44206</v>
      </c>
    </row>
    <row r="297" spans="1:17" x14ac:dyDescent="0.2">
      <c r="Q297" s="11">
        <v>44207</v>
      </c>
    </row>
    <row r="298" spans="1:17" x14ac:dyDescent="0.2">
      <c r="Q298" s="11">
        <v>44208</v>
      </c>
    </row>
    <row r="299" spans="1:17" x14ac:dyDescent="0.2">
      <c r="Q299" s="11">
        <v>44209</v>
      </c>
    </row>
    <row r="300" spans="1:17" x14ac:dyDescent="0.2">
      <c r="Q300" s="11">
        <v>44210</v>
      </c>
    </row>
    <row r="301" spans="1:17" x14ac:dyDescent="0.2">
      <c r="Q301" s="11">
        <v>44211</v>
      </c>
    </row>
    <row r="302" spans="1:17" x14ac:dyDescent="0.2">
      <c r="Q302" s="11">
        <v>44212</v>
      </c>
    </row>
    <row r="303" spans="1:17" x14ac:dyDescent="0.2">
      <c r="Q303" s="11">
        <v>44213</v>
      </c>
    </row>
    <row r="304" spans="1:17" x14ac:dyDescent="0.2">
      <c r="Q304" s="11">
        <v>44214</v>
      </c>
    </row>
    <row r="305" spans="17:17" x14ac:dyDescent="0.2">
      <c r="Q305" s="11">
        <v>44215</v>
      </c>
    </row>
    <row r="306" spans="17:17" x14ac:dyDescent="0.2">
      <c r="Q306" s="11">
        <v>44216</v>
      </c>
    </row>
    <row r="307" spans="17:17" x14ac:dyDescent="0.2">
      <c r="Q307" s="11">
        <v>44217</v>
      </c>
    </row>
    <row r="308" spans="17:17" x14ac:dyDescent="0.2">
      <c r="Q308" s="11">
        <v>44218</v>
      </c>
    </row>
    <row r="309" spans="17:17" x14ac:dyDescent="0.2">
      <c r="Q309" s="11">
        <v>44219</v>
      </c>
    </row>
    <row r="310" spans="17:17" x14ac:dyDescent="0.2">
      <c r="Q310" s="11">
        <v>44220</v>
      </c>
    </row>
    <row r="311" spans="17:17" x14ac:dyDescent="0.2">
      <c r="Q311" s="11">
        <v>44221</v>
      </c>
    </row>
    <row r="312" spans="17:17" x14ac:dyDescent="0.2">
      <c r="Q312" s="11">
        <v>44222</v>
      </c>
    </row>
    <row r="313" spans="17:17" x14ac:dyDescent="0.2">
      <c r="Q313" s="11">
        <v>44223</v>
      </c>
    </row>
    <row r="314" spans="17:17" x14ac:dyDescent="0.2">
      <c r="Q314" s="11">
        <v>44224</v>
      </c>
    </row>
    <row r="315" spans="17:17" x14ac:dyDescent="0.2">
      <c r="Q315" s="11">
        <v>44225</v>
      </c>
    </row>
    <row r="316" spans="17:17" x14ac:dyDescent="0.2">
      <c r="Q316" s="11">
        <v>44226</v>
      </c>
    </row>
    <row r="317" spans="17:17" x14ac:dyDescent="0.2">
      <c r="Q317" s="11">
        <v>44227</v>
      </c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2021-01-04T08:15:24Z</dcterms:modified>
</cp:coreProperties>
</file>