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9C2A8886-7222-E049-B34D-0E535A3EE3FF}" xr6:coauthVersionLast="46" xr6:coauthVersionMax="46" xr10:uidLastSave="{00000000-0000-0000-0000-000000000000}"/>
  <bookViews>
    <workbookView xWindow="14640" yWindow="540" windowWidth="31960" windowHeight="2284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9" i="1" l="1"/>
  <c r="F349" i="1"/>
  <c r="G349" i="1" s="1"/>
  <c r="M349" i="1" s="1"/>
  <c r="N349" i="1"/>
  <c r="O349" i="1"/>
  <c r="C348" i="1"/>
  <c r="F348" i="1"/>
  <c r="G348" i="1" s="1"/>
  <c r="M348" i="1" s="1"/>
  <c r="N348" i="1"/>
  <c r="O348" i="1"/>
  <c r="C347" i="1"/>
  <c r="F347" i="1"/>
  <c r="G347" i="1" s="1"/>
  <c r="M347" i="1" s="1"/>
  <c r="N347" i="1"/>
  <c r="O347" i="1"/>
  <c r="C346" i="1"/>
  <c r="F346" i="1"/>
  <c r="G346" i="1" s="1"/>
  <c r="N346" i="1"/>
  <c r="O346" i="1"/>
  <c r="C345" i="1"/>
  <c r="F345" i="1"/>
  <c r="G345" i="1" s="1"/>
  <c r="N345" i="1"/>
  <c r="O345" i="1"/>
  <c r="C344" i="1"/>
  <c r="F344" i="1"/>
  <c r="G344" i="1" s="1"/>
  <c r="N344" i="1"/>
  <c r="O344" i="1"/>
  <c r="C343" i="1"/>
  <c r="F343" i="1"/>
  <c r="G343" i="1" s="1"/>
  <c r="M343" i="1" s="1"/>
  <c r="N343" i="1"/>
  <c r="P349" i="1" s="1"/>
  <c r="O343" i="1"/>
  <c r="C342" i="1"/>
  <c r="F342" i="1"/>
  <c r="G342" i="1" s="1"/>
  <c r="M342" i="1" s="1"/>
  <c r="N342" i="1"/>
  <c r="O342" i="1"/>
  <c r="C341" i="1"/>
  <c r="F341" i="1"/>
  <c r="G341" i="1" s="1"/>
  <c r="M341" i="1" s="1"/>
  <c r="N341" i="1"/>
  <c r="O341" i="1"/>
  <c r="C340" i="1"/>
  <c r="F340" i="1"/>
  <c r="G340" i="1" s="1"/>
  <c r="M340" i="1" s="1"/>
  <c r="N340" i="1"/>
  <c r="O340" i="1"/>
  <c r="C339" i="1"/>
  <c r="F339" i="1"/>
  <c r="G339" i="1" s="1"/>
  <c r="M339" i="1" s="1"/>
  <c r="N339" i="1"/>
  <c r="O339" i="1"/>
  <c r="C338" i="1"/>
  <c r="F338" i="1"/>
  <c r="G338" i="1" s="1"/>
  <c r="N338" i="1"/>
  <c r="O338" i="1"/>
  <c r="C337" i="1"/>
  <c r="F337" i="1"/>
  <c r="G337" i="1" s="1"/>
  <c r="M337" i="1" s="1"/>
  <c r="N337" i="1"/>
  <c r="O337" i="1"/>
  <c r="C336" i="1"/>
  <c r="F336" i="1"/>
  <c r="G336" i="1" s="1"/>
  <c r="M336" i="1" s="1"/>
  <c r="N336" i="1"/>
  <c r="O336" i="1"/>
  <c r="C335" i="1"/>
  <c r="F335" i="1"/>
  <c r="G335" i="1" s="1"/>
  <c r="N335" i="1"/>
  <c r="O335" i="1"/>
  <c r="C334" i="1"/>
  <c r="F334" i="1"/>
  <c r="G334" i="1" s="1"/>
  <c r="M334" i="1" s="1"/>
  <c r="N334" i="1"/>
  <c r="O334" i="1"/>
  <c r="C333" i="1"/>
  <c r="F333" i="1"/>
  <c r="G333" i="1" s="1"/>
  <c r="M333" i="1" s="1"/>
  <c r="N333" i="1"/>
  <c r="O333" i="1"/>
  <c r="C332" i="1"/>
  <c r="F332" i="1"/>
  <c r="G332" i="1" s="1"/>
  <c r="N332" i="1"/>
  <c r="O332" i="1"/>
  <c r="C331" i="1"/>
  <c r="F331" i="1"/>
  <c r="G331" i="1" s="1"/>
  <c r="M331" i="1" s="1"/>
  <c r="N331" i="1"/>
  <c r="O331" i="1"/>
  <c r="C330" i="1"/>
  <c r="F330" i="1"/>
  <c r="G330" i="1" s="1"/>
  <c r="N330" i="1"/>
  <c r="O330" i="1"/>
  <c r="C329" i="1"/>
  <c r="F329" i="1"/>
  <c r="G329" i="1" s="1"/>
  <c r="N329" i="1"/>
  <c r="O329" i="1"/>
  <c r="C328" i="1"/>
  <c r="F328" i="1"/>
  <c r="G328" i="1" s="1"/>
  <c r="N328" i="1"/>
  <c r="O328" i="1"/>
  <c r="C327" i="1"/>
  <c r="F327" i="1"/>
  <c r="G327" i="1" s="1"/>
  <c r="M327" i="1" s="1"/>
  <c r="N327" i="1"/>
  <c r="O327" i="1"/>
  <c r="C326" i="1"/>
  <c r="F326" i="1"/>
  <c r="G326" i="1" s="1"/>
  <c r="N326" i="1"/>
  <c r="O326" i="1"/>
  <c r="C325" i="1"/>
  <c r="F325" i="1"/>
  <c r="G325" i="1" s="1"/>
  <c r="M325" i="1" s="1"/>
  <c r="N325" i="1"/>
  <c r="O325" i="1"/>
  <c r="C324" i="1"/>
  <c r="F324" i="1"/>
  <c r="G324" i="1" s="1"/>
  <c r="M324" i="1" s="1"/>
  <c r="N324" i="1"/>
  <c r="O324" i="1"/>
  <c r="C323" i="1"/>
  <c r="F323" i="1"/>
  <c r="G323" i="1" s="1"/>
  <c r="M323" i="1" s="1"/>
  <c r="N323" i="1"/>
  <c r="O323" i="1"/>
  <c r="C322" i="1"/>
  <c r="F322" i="1"/>
  <c r="G322" i="1" s="1"/>
  <c r="M322" i="1" s="1"/>
  <c r="N322" i="1"/>
  <c r="O322" i="1"/>
  <c r="C321" i="1"/>
  <c r="F321" i="1"/>
  <c r="G321" i="1" s="1"/>
  <c r="N321" i="1"/>
  <c r="O321" i="1"/>
  <c r="C320" i="1"/>
  <c r="F320" i="1"/>
  <c r="G320" i="1" s="1"/>
  <c r="N320" i="1"/>
  <c r="O320" i="1"/>
  <c r="C319" i="1"/>
  <c r="F319" i="1"/>
  <c r="G319" i="1" s="1"/>
  <c r="N319" i="1"/>
  <c r="O319" i="1"/>
  <c r="C318" i="1"/>
  <c r="F318" i="1"/>
  <c r="G318" i="1" s="1"/>
  <c r="N318" i="1"/>
  <c r="O318" i="1"/>
  <c r="C317" i="1"/>
  <c r="F317" i="1"/>
  <c r="G317" i="1" s="1"/>
  <c r="N317" i="1"/>
  <c r="O317" i="1"/>
  <c r="C316" i="1"/>
  <c r="F316" i="1"/>
  <c r="G316" i="1" s="1"/>
  <c r="M316" i="1" s="1"/>
  <c r="N316" i="1"/>
  <c r="O316" i="1"/>
  <c r="C315" i="1"/>
  <c r="F315" i="1"/>
  <c r="G315" i="1" s="1"/>
  <c r="M315" i="1" s="1"/>
  <c r="N315" i="1"/>
  <c r="O315" i="1"/>
  <c r="C314" i="1"/>
  <c r="F314" i="1"/>
  <c r="G314" i="1" s="1"/>
  <c r="N314" i="1"/>
  <c r="O314" i="1"/>
  <c r="C313" i="1"/>
  <c r="F313" i="1"/>
  <c r="G313" i="1" s="1"/>
  <c r="M313" i="1" s="1"/>
  <c r="N313" i="1"/>
  <c r="O313" i="1"/>
  <c r="C312" i="1"/>
  <c r="F312" i="1"/>
  <c r="G312" i="1" s="1"/>
  <c r="M312" i="1" s="1"/>
  <c r="N312" i="1"/>
  <c r="O312" i="1"/>
  <c r="C311" i="1"/>
  <c r="F311" i="1"/>
  <c r="G311" i="1" s="1"/>
  <c r="N311" i="1"/>
  <c r="O311" i="1"/>
  <c r="C310" i="1"/>
  <c r="F310" i="1"/>
  <c r="G310" i="1" s="1"/>
  <c r="N310" i="1"/>
  <c r="O310" i="1"/>
  <c r="C309" i="1"/>
  <c r="F309" i="1"/>
  <c r="G309" i="1" s="1"/>
  <c r="N309" i="1"/>
  <c r="O309" i="1"/>
  <c r="C308" i="1"/>
  <c r="F308" i="1"/>
  <c r="G308" i="1" s="1"/>
  <c r="M308" i="1" s="1"/>
  <c r="N308" i="1"/>
  <c r="O308" i="1"/>
  <c r="C307" i="1"/>
  <c r="F307" i="1"/>
  <c r="G307" i="1" s="1"/>
  <c r="N307" i="1"/>
  <c r="O307" i="1"/>
  <c r="C306" i="1"/>
  <c r="F306" i="1"/>
  <c r="G306" i="1" s="1"/>
  <c r="M306" i="1" s="1"/>
  <c r="N306" i="1"/>
  <c r="O306" i="1"/>
  <c r="C305" i="1"/>
  <c r="F305" i="1"/>
  <c r="G305" i="1" s="1"/>
  <c r="M305" i="1" s="1"/>
  <c r="N305" i="1"/>
  <c r="O305" i="1"/>
  <c r="C304" i="1"/>
  <c r="F304" i="1"/>
  <c r="G304" i="1" s="1"/>
  <c r="N304" i="1"/>
  <c r="O304" i="1"/>
  <c r="C303" i="1"/>
  <c r="F303" i="1"/>
  <c r="G303" i="1" s="1"/>
  <c r="M303" i="1" s="1"/>
  <c r="N303" i="1"/>
  <c r="O303" i="1"/>
  <c r="C302" i="1"/>
  <c r="F302" i="1"/>
  <c r="G302" i="1" s="1"/>
  <c r="M302" i="1" s="1"/>
  <c r="N302" i="1"/>
  <c r="O302" i="1"/>
  <c r="C301" i="1"/>
  <c r="F301" i="1"/>
  <c r="G301" i="1" s="1"/>
  <c r="N301" i="1"/>
  <c r="O301" i="1"/>
  <c r="C300" i="1"/>
  <c r="F300" i="1"/>
  <c r="G300" i="1" s="1"/>
  <c r="N300" i="1"/>
  <c r="O300" i="1"/>
  <c r="C299" i="1"/>
  <c r="F299" i="1"/>
  <c r="G299" i="1" s="1"/>
  <c r="N299" i="1"/>
  <c r="O299" i="1"/>
  <c r="C298" i="1"/>
  <c r="F298" i="1"/>
  <c r="G298" i="1" s="1"/>
  <c r="N298" i="1"/>
  <c r="O298" i="1"/>
  <c r="C297" i="1"/>
  <c r="F297" i="1"/>
  <c r="G297" i="1" s="1"/>
  <c r="N297" i="1"/>
  <c r="O297" i="1"/>
  <c r="C296" i="1"/>
  <c r="F296" i="1"/>
  <c r="G296" i="1" s="1"/>
  <c r="N296" i="1"/>
  <c r="O296" i="1"/>
  <c r="C295" i="1"/>
  <c r="F295" i="1"/>
  <c r="G295" i="1" s="1"/>
  <c r="N295" i="1"/>
  <c r="O295" i="1"/>
  <c r="C294" i="1"/>
  <c r="F294" i="1"/>
  <c r="G294" i="1" s="1"/>
  <c r="M294" i="1" s="1"/>
  <c r="N294" i="1"/>
  <c r="O294" i="1"/>
  <c r="C293" i="1"/>
  <c r="F293" i="1"/>
  <c r="G293" i="1" s="1"/>
  <c r="N293" i="1"/>
  <c r="O293" i="1"/>
  <c r="C292" i="1"/>
  <c r="F292" i="1"/>
  <c r="G292" i="1" s="1"/>
  <c r="N292" i="1"/>
  <c r="O292" i="1"/>
  <c r="C291" i="1"/>
  <c r="F291" i="1"/>
  <c r="G291" i="1" s="1"/>
  <c r="M291" i="1" s="1"/>
  <c r="N291" i="1"/>
  <c r="O291" i="1"/>
  <c r="C290" i="1"/>
  <c r="F290" i="1"/>
  <c r="G290" i="1" s="1"/>
  <c r="N290" i="1"/>
  <c r="O290" i="1"/>
  <c r="C289" i="1"/>
  <c r="F289" i="1"/>
  <c r="G289" i="1" s="1"/>
  <c r="N289" i="1"/>
  <c r="O289" i="1"/>
  <c r="C288" i="1"/>
  <c r="F288" i="1"/>
  <c r="G288" i="1" s="1"/>
  <c r="N288" i="1"/>
  <c r="O288" i="1"/>
  <c r="C287" i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R5" i="1" a="1"/>
  <c r="R5" i="1" s="1"/>
  <c r="R10" i="1" s="1" a="1"/>
  <c r="R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R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O51" i="1" s="1"/>
  <c r="I51" i="1"/>
  <c r="N51" i="1" s="1"/>
  <c r="F52" i="1"/>
  <c r="G52" i="1" s="1"/>
  <c r="F51" i="1"/>
  <c r="F50" i="1"/>
  <c r="G50" i="1" s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P348" i="1" l="1"/>
  <c r="P347" i="1"/>
  <c r="P346" i="1"/>
  <c r="M346" i="1"/>
  <c r="P345" i="1"/>
  <c r="M345" i="1"/>
  <c r="P344" i="1"/>
  <c r="M344" i="1"/>
  <c r="P343" i="1"/>
  <c r="P342" i="1"/>
  <c r="P339" i="1"/>
  <c r="P340" i="1"/>
  <c r="P341" i="1"/>
  <c r="P337" i="1"/>
  <c r="P338" i="1"/>
  <c r="M338" i="1"/>
  <c r="P335" i="1"/>
  <c r="P336" i="1"/>
  <c r="M335" i="1"/>
  <c r="P334" i="1"/>
  <c r="P332" i="1"/>
  <c r="P333" i="1"/>
  <c r="M332" i="1"/>
  <c r="P331" i="1"/>
  <c r="P330" i="1"/>
  <c r="M330" i="1"/>
  <c r="P328" i="1"/>
  <c r="P329" i="1"/>
  <c r="M329" i="1"/>
  <c r="M328" i="1"/>
  <c r="P326" i="1"/>
  <c r="P327" i="1"/>
  <c r="M326" i="1"/>
  <c r="P325" i="1"/>
  <c r="N52" i="1"/>
  <c r="P55" i="1" s="1"/>
  <c r="P324" i="1"/>
  <c r="P323" i="1"/>
  <c r="P320" i="1"/>
  <c r="P321" i="1"/>
  <c r="P322" i="1"/>
  <c r="M321" i="1"/>
  <c r="M320" i="1"/>
  <c r="P319" i="1"/>
  <c r="P317" i="1"/>
  <c r="M319" i="1"/>
  <c r="M317" i="1"/>
  <c r="P318" i="1"/>
  <c r="M318" i="1"/>
  <c r="P316" i="1"/>
  <c r="P315" i="1"/>
  <c r="P314" i="1"/>
  <c r="M314" i="1"/>
  <c r="P313" i="1"/>
  <c r="P312" i="1"/>
  <c r="P309" i="1"/>
  <c r="P311" i="1"/>
  <c r="M311" i="1"/>
  <c r="P306" i="1"/>
  <c r="P308" i="1"/>
  <c r="P310" i="1"/>
  <c r="M310" i="1"/>
  <c r="P307" i="1"/>
  <c r="M309" i="1"/>
  <c r="M307" i="1"/>
  <c r="P305" i="1"/>
  <c r="P303" i="1"/>
  <c r="P304" i="1"/>
  <c r="M304" i="1"/>
  <c r="P302" i="1"/>
  <c r="P300" i="1"/>
  <c r="P301" i="1"/>
  <c r="M301" i="1"/>
  <c r="M300" i="1"/>
  <c r="P299" i="1"/>
  <c r="M299" i="1"/>
  <c r="P298" i="1"/>
  <c r="M298" i="1"/>
  <c r="P297" i="1"/>
  <c r="M297" i="1"/>
  <c r="P296" i="1"/>
  <c r="P295" i="1"/>
  <c r="M296" i="1"/>
  <c r="P292" i="1"/>
  <c r="P294" i="1"/>
  <c r="M295" i="1"/>
  <c r="P293" i="1"/>
  <c r="M293" i="1"/>
  <c r="M292" i="1"/>
  <c r="P289" i="1"/>
  <c r="P290" i="1"/>
  <c r="P291" i="1"/>
  <c r="P288" i="1"/>
  <c r="M290" i="1"/>
  <c r="P287" i="1"/>
  <c r="M289" i="1"/>
  <c r="M288" i="1"/>
  <c r="P286" i="1"/>
  <c r="M286" i="1"/>
  <c r="P285" i="1"/>
  <c r="P284" i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48" i="1"/>
  <c r="P40" i="1"/>
  <c r="P32" i="1"/>
  <c r="P24" i="1"/>
  <c r="P16" i="1"/>
  <c r="M265" i="1"/>
  <c r="P265" i="1"/>
  <c r="U9" i="1" a="1"/>
  <c r="U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P57" i="1" l="1"/>
  <c r="P56" i="1"/>
  <c r="P52" i="1"/>
  <c r="P53" i="1"/>
  <c r="R7" i="1" a="1"/>
  <c r="R7" i="1" s="1"/>
  <c r="S7" i="1" a="1"/>
  <c r="S7" i="1" s="1"/>
  <c r="Q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<sst xmlns="http://schemas.openxmlformats.org/spreadsheetml/2006/main" count="47" uniqueCount="42">
  <si>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</si>
  <si>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</si>
  <si>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</si>
  <si>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</si>
  <si>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</si>
  <si>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</si>
  <si>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</si>
  <si>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</si>
  <si>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</si>
  <si>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</si>
  <si>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</si>
  <si>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</si>
  <si>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</si>
  <si>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</si>
  <si>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</si>
  <si>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</si>
  <si>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</si>
  <si>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</si>
  <si>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</si>
  <si>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</si>
  <si>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</si>
  <si>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</si>
  <si>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</si>
  <si>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</si>
  <si>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</si>
  <si>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</si>
  <si>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</si>
  <si>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</si>
  <si>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</si>
  <si>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</si>
  <si>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</si>
  <si>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</si>
  <si>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</si>
  <si>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</si>
  <si>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nachträglich korrigiert</t>
  </si>
  <si>
    <t>RKI Zahlen</t>
  </si>
  <si>
    <t>nachträglich auf RKI korrigiert</t>
  </si>
  <si>
    <t>LKNR</t>
  </si>
  <si>
    <t>05111</t>
  </si>
  <si>
    <t>Die aktuellen COVID-19-Zahlen für @Duesseldorf im Verlauf: #CoronaD</t>
  </si>
  <si>
    <t>RKI-nachträglich korrigiert (manuell)</t>
  </si>
  <si>
    <t>04.03., insg. 17.316 (+58) Düsseldorfer mit Coronadiagnose, akt. infiz.: 575 (-5), 74 (-12) in Krankenhäusern i. Beh., davon 20 (-2) auf Intensiv, 1.666 (-5) in Quaran., 16.459 (+63) genesen. 282 (0) verstorben, 7-Tages-Inzidenz 53,2 (51,9)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</si>
</sst>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8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5" fillId="5" borderId="0" xfId="1" applyNumberFormat="1" applyFont="1" applyFill="1" applyBorder="1"/>
    <xf numFmtId="0" fontId="0" fillId="5" borderId="0" xfId="0" applyFont="1" applyFill="1"/>
    <xf numFmtId="0" fontId="0" fillId="5" borderId="0" xfId="0" applyFont="1" applyFill="1" applyBorder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0" fontId="0" fillId="5" borderId="0" xfId="1" applyNumberFormat="1" applyFont="1" applyFill="1" applyBorder="1"/>
    <xf numFmtId="0" fontId="4" fillId="5" borderId="0" xfId="1" applyNumberFormat="1" applyFont="1" applyFill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6" fillId="3" borderId="0" xfId="0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Tabelle1!$A$7:$A$349</c:f>
              <c:numCache>
                <c:formatCode>d\-mmm</c:formatCode>
                <c:ptCount val="34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</c:numCache>
            </c:numRef>
          </c:cat>
          <c:val>
            <c:numRef>
              <c:f>Tabelle1!$C$7:$C$349</c:f>
              <c:numCache>
                <c:formatCode>0</c:formatCode>
                <c:ptCount val="343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Tabelle1!$A$7:$A$349</c:f>
              <c:numCache>
                <c:formatCode>d\-mmm</c:formatCode>
                <c:ptCount val="34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</c:numCache>
            </c:numRef>
          </c:cat>
          <c:val>
            <c:numRef>
              <c:f>Tabelle1!$D$7:$D$349</c:f>
              <c:numCache>
                <c:formatCode>General</c:formatCode>
                <c:ptCount val="34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Tabelle1!$A$7:$A$349</c:f>
              <c:numCache>
                <c:formatCode>d\-mmm</c:formatCode>
                <c:ptCount val="34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</c:numCache>
            </c:numRef>
          </c:cat>
          <c:val>
            <c:numRef>
              <c:f>Tabelle1!$E$7:$E$349</c:f>
              <c:numCache>
                <c:formatCode>0</c:formatCode>
                <c:ptCount val="343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Tabelle1!$A$7:$A$349</c:f>
              <c:numCache>
                <c:formatCode>d\-mmm</c:formatCode>
                <c:ptCount val="34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</c:numCache>
            </c:numRef>
          </c:cat>
          <c:val>
            <c:numRef>
              <c:f>Tabelle1!$F$7:$F$349</c:f>
              <c:numCache>
                <c:formatCode>General</c:formatCode>
                <c:ptCount val="343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Tabelle1!$N$7:$N$349</c:f>
              <c:numCache>
                <c:formatCode>General</c:formatCode>
                <c:ptCount val="343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107</c:v>
                </c:pt>
                <c:pt idx="301">
                  <c:v>49</c:v>
                </c:pt>
                <c:pt idx="302">
                  <c:v>77</c:v>
                </c:pt>
                <c:pt idx="303">
                  <c:v>94</c:v>
                </c:pt>
                <c:pt idx="304">
                  <c:v>35</c:v>
                </c:pt>
                <c:pt idx="305">
                  <c:v>26</c:v>
                </c:pt>
                <c:pt idx="306">
                  <c:v>71</c:v>
                </c:pt>
                <c:pt idx="307">
                  <c:v>140</c:v>
                </c:pt>
                <c:pt idx="308">
                  <c:v>25</c:v>
                </c:pt>
                <c:pt idx="309">
                  <c:v>97</c:v>
                </c:pt>
                <c:pt idx="310">
                  <c:v>66</c:v>
                </c:pt>
                <c:pt idx="311">
                  <c:v>32</c:v>
                </c:pt>
                <c:pt idx="312">
                  <c:v>9</c:v>
                </c:pt>
                <c:pt idx="313">
                  <c:v>70</c:v>
                </c:pt>
                <c:pt idx="314">
                  <c:v>62</c:v>
                </c:pt>
                <c:pt idx="315">
                  <c:v>60</c:v>
                </c:pt>
                <c:pt idx="316">
                  <c:v>56</c:v>
                </c:pt>
                <c:pt idx="317">
                  <c:v>28</c:v>
                </c:pt>
                <c:pt idx="318">
                  <c:v>44</c:v>
                </c:pt>
                <c:pt idx="319">
                  <c:v>20</c:v>
                </c:pt>
                <c:pt idx="320">
                  <c:v>38</c:v>
                </c:pt>
                <c:pt idx="321">
                  <c:v>39</c:v>
                </c:pt>
                <c:pt idx="322">
                  <c:v>36</c:v>
                </c:pt>
                <c:pt idx="323">
                  <c:v>29</c:v>
                </c:pt>
                <c:pt idx="324">
                  <c:v>35</c:v>
                </c:pt>
                <c:pt idx="325">
                  <c:v>27</c:v>
                </c:pt>
                <c:pt idx="326">
                  <c:v>4</c:v>
                </c:pt>
                <c:pt idx="327">
                  <c:v>85</c:v>
                </c:pt>
                <c:pt idx="328">
                  <c:v>55</c:v>
                </c:pt>
                <c:pt idx="329">
                  <c:v>42</c:v>
                </c:pt>
                <c:pt idx="330">
                  <c:v>84</c:v>
                </c:pt>
                <c:pt idx="331">
                  <c:v>49</c:v>
                </c:pt>
                <c:pt idx="332">
                  <c:v>46</c:v>
                </c:pt>
                <c:pt idx="333">
                  <c:v>24</c:v>
                </c:pt>
                <c:pt idx="334">
                  <c:v>54</c:v>
                </c:pt>
                <c:pt idx="335">
                  <c:v>50</c:v>
                </c:pt>
                <c:pt idx="336">
                  <c:v>65</c:v>
                </c:pt>
                <c:pt idx="337">
                  <c:v>52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Tabelle1!$P$7:$P$349</c:f>
              <c:numCache>
                <c:formatCode>0.0</c:formatCode>
                <c:ptCount val="343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>
                  <c:v>112.8840590663427</c:v>
                </c:pt>
                <c:pt idx="292">
                  <c:v>122.53226924295319</c:v>
                </c:pt>
                <c:pt idx="293">
                  <c:v>116.58253963404339</c:v>
                </c:pt>
                <c:pt idx="294">
                  <c:v>114.17048708989077</c:v>
                </c:pt>
                <c:pt idx="295">
                  <c:v>95.356477245500315</c:v>
                </c:pt>
                <c:pt idx="296">
                  <c:v>101.78861736324063</c:v>
                </c:pt>
                <c:pt idx="297">
                  <c:v>89.567551139534018</c:v>
                </c:pt>
                <c:pt idx="298">
                  <c:v>88.924337127759983</c:v>
                </c:pt>
                <c:pt idx="299">
                  <c:v>80.240947968810545</c:v>
                </c:pt>
                <c:pt idx="300">
                  <c:v>83.617821530624227</c:v>
                </c:pt>
                <c:pt idx="301">
                  <c:v>77.024877909940386</c:v>
                </c:pt>
                <c:pt idx="302">
                  <c:v>77.507288418770912</c:v>
                </c:pt>
                <c:pt idx="303">
                  <c:v>79.436930454093016</c:v>
                </c:pt>
                <c:pt idx="304">
                  <c:v>79.919340962923528</c:v>
                </c:pt>
                <c:pt idx="305">
                  <c:v>75.577646383448808</c:v>
                </c:pt>
                <c:pt idx="306">
                  <c:v>73.808807851070227</c:v>
                </c:pt>
                <c:pt idx="307">
                  <c:v>79.115323448205999</c:v>
                </c:pt>
                <c:pt idx="308">
                  <c:v>75.256039377561805</c:v>
                </c:pt>
                <c:pt idx="309">
                  <c:v>78.472109436431964</c:v>
                </c:pt>
                <c:pt idx="310">
                  <c:v>73.969611354013736</c:v>
                </c:pt>
                <c:pt idx="311">
                  <c:v>73.48720084518321</c:v>
                </c:pt>
                <c:pt idx="312">
                  <c:v>70.753541295143577</c:v>
                </c:pt>
                <c:pt idx="313">
                  <c:v>70.592737792200069</c:v>
                </c:pt>
                <c:pt idx="314">
                  <c:v>58.05006456260643</c:v>
                </c:pt>
                <c:pt idx="315">
                  <c:v>63.678187165629218</c:v>
                </c:pt>
                <c:pt idx="316">
                  <c:v>57.085243544945385</c:v>
                </c:pt>
                <c:pt idx="317">
                  <c:v>50.974710433092071</c:v>
                </c:pt>
                <c:pt idx="318">
                  <c:v>52.904352468414167</c:v>
                </c:pt>
                <c:pt idx="319">
                  <c:v>54.673191000792762</c:v>
                </c:pt>
                <c:pt idx="320">
                  <c:v>49.5274789066005</c:v>
                </c:pt>
                <c:pt idx="321">
                  <c:v>45.828998338899815</c:v>
                </c:pt>
                <c:pt idx="322">
                  <c:v>41.969714268255622</c:v>
                </c:pt>
                <c:pt idx="323">
                  <c:v>37.628019688780903</c:v>
                </c:pt>
                <c:pt idx="324">
                  <c:v>38.753644209385456</c:v>
                </c:pt>
                <c:pt idx="325">
                  <c:v>36.019984659345816</c:v>
                </c:pt>
                <c:pt idx="326">
                  <c:v>33.447128612249692</c:v>
                </c:pt>
                <c:pt idx="327">
                  <c:v>41.00489325059457</c:v>
                </c:pt>
                <c:pt idx="328">
                  <c:v>43.577749297690701</c:v>
                </c:pt>
                <c:pt idx="329">
                  <c:v>44.542570315351746</c:v>
                </c:pt>
                <c:pt idx="330">
                  <c:v>53.386762977244693</c:v>
                </c:pt>
                <c:pt idx="331">
                  <c:v>55.638012018453807</c:v>
                </c:pt>
                <c:pt idx="332">
                  <c:v>58.693278574380464</c:v>
                </c:pt>
                <c:pt idx="333">
                  <c:v>61.909348633250623</c:v>
                </c:pt>
                <c:pt idx="334">
                  <c:v>56.924440042001876</c:v>
                </c:pt>
                <c:pt idx="335">
                  <c:v>56.120422527284333</c:v>
                </c:pt>
                <c:pt idx="336">
                  <c:v>59.818903094985018</c:v>
                </c:pt>
                <c:pt idx="337">
                  <c:v>54.673191000792762</c:v>
                </c:pt>
                <c:pt idx="338">
                  <c:v>51.778727947809614</c:v>
                </c:pt>
                <c:pt idx="339">
                  <c:v>50.974710433092071</c:v>
                </c:pt>
                <c:pt idx="340">
                  <c:v>48.723461391882957</c:v>
                </c:pt>
                <c:pt idx="341">
                  <c:v>51.939531450753122</c:v>
                </c:pt>
                <c:pt idx="342">
                  <c:v>53.225959474301185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0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3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50330</xdr:colOff>
      <xdr:row>14</xdr:row>
      <xdr:rowOff>73848</xdr:rowOff>
    </xdr:from>
    <xdr:to>
      <xdr:col>34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+mn-lt"/>
              <a:ea typeface="+mn-ea"/>
              <a:cs typeface="+mn-cs"/>
            </a:rPr>
            <a:t>Robert Koch-Institut (RKI), 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04.03.2021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0.77957</cdr:x>
      <cdr:y>0.04096</cdr:y>
    </cdr:from>
    <cdr:to>
      <cdr:x>0.95402</cdr:x>
      <cdr:y>0.13865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1957424" y="357147"/>
          <a:ext cx="2675807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53,2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0.08528</cdr:x>
      <cdr:y>0.79096</cdr:y>
    </cdr:from>
    <cdr:to>
      <cdr:x>0.25973</cdr:x>
      <cdr:y>0.89757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308143" y="6896106"/>
          <a:ext cx="2675807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282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0.08528</cdr:x>
      <cdr:y>0.28696</cdr:y>
    </cdr:from>
    <cdr:to>
      <cdr:x>0.25973</cdr:x>
      <cdr:y>0.39357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1308143" y="2501875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575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17.316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04.03., insg. 17.316 (+58) Düsseldorfer mit Coronadiagnose, akt. infiz.: 575 (-5), 74 (-12) in Krankenhäusern i. Beh., davon 20 (-2) auf Intensiv, 1.666 (-5) in Quaran., 16.459 (+63) genesen. 282 (0) verstorben, 7-Tages-Inzidenz 53,2 (51,9)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49" totalsRowShown="0" headerRowDxfId="17" dataDxfId="16">
  <autoFilter ref="A6:P349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V349"/>
  <sheetViews>
    <sheetView tabSelected="1" topLeftCell="N1" zoomScaleNormal="100" workbookViewId="0">
      <selection activeCell="R3" sqref="R3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5" width="10.83203125" style="4"/>
    <col min="6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2" ht="34" x14ac:dyDescent="0.2">
      <c r="E1" s="4" t="s">
        <v>37</v>
      </c>
      <c r="F1" s="27" t="s">
        <v>38</v>
      </c>
      <c r="H1" s="57" t="s">
        <v>32</v>
      </c>
      <c r="I1" s="57"/>
      <c r="J1" s="57"/>
      <c r="K1" s="57"/>
      <c r="L1" s="3" t="s">
        <v>21</v>
      </c>
      <c r="M1" s="5" t="str">
        <f ca="1">"Stand: "&amp;TEXT(TODAY(),"TT.MM.JJJJ")</f>
        <v>Stand: 04.03.2021</v>
      </c>
      <c r="N1" s="6"/>
      <c r="O1" s="7" t="s">
        <v>17</v>
      </c>
      <c r="P1" s="8">
        <v>6.2187700000000001</v>
      </c>
      <c r="Q1" s="3" t="s">
        <v>0</v>
      </c>
    </row>
    <row r="2" spans="1:22" x14ac:dyDescent="0.2">
      <c r="H2" s="37"/>
      <c r="I2" s="37"/>
      <c r="J2" s="37"/>
      <c r="K2" s="37"/>
      <c r="M2" s="5"/>
      <c r="N2" s="6"/>
      <c r="O2" s="7"/>
      <c r="P2" s="8">
        <v>6.4592299999999998</v>
      </c>
    </row>
    <row r="3" spans="1:22" x14ac:dyDescent="0.2">
      <c r="H3" s="37"/>
      <c r="I3" s="37"/>
      <c r="J3" s="37"/>
      <c r="K3" s="37"/>
      <c r="M3" s="5"/>
      <c r="N3" s="6"/>
      <c r="O3" s="7"/>
      <c r="P3" s="8">
        <v>6.2187700000000001</v>
      </c>
    </row>
    <row r="4" spans="1:22" x14ac:dyDescent="0.2">
      <c r="H4" s="37"/>
      <c r="I4" s="37"/>
      <c r="J4" s="37"/>
      <c r="K4" s="37"/>
      <c r="M4" s="5"/>
      <c r="N4" s="6"/>
      <c r="O4" s="7"/>
    </row>
    <row r="5" spans="1:22" x14ac:dyDescent="0.2">
      <c r="Q5" s="3" t="s">
        <v>22</v>
      </c>
      <c r="R5" s="3" cm="1">
        <f t="array" ref="R5">MAX(ROW(CD[#Data]))-MIN(ROW(CD[#Data]))+1</f>
        <v>343</v>
      </c>
    </row>
    <row r="6" spans="1:22" x14ac:dyDescent="0.2">
      <c r="A6" s="3" t="s">
        <v>1</v>
      </c>
      <c r="B6" s="3" t="s">
        <v>2</v>
      </c>
      <c r="C6" s="9" t="s">
        <v>14</v>
      </c>
      <c r="D6" s="1" t="s">
        <v>24</v>
      </c>
      <c r="E6" s="4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20</v>
      </c>
      <c r="O6" s="3" t="s">
        <v>12</v>
      </c>
      <c r="P6" s="8" t="s">
        <v>18</v>
      </c>
      <c r="Q6" s="3" t="s">
        <v>27</v>
      </c>
      <c r="R6" s="3" t="str">
        <f ca="1">TEXT(TODAY(),"TT.MM.")</f>
        <v>04.03.</v>
      </c>
      <c r="T6" s="3" t="s">
        <v>28</v>
      </c>
      <c r="U6" s="3" t="str" cm="1">
        <f t="array" ref="U6">TEXT(INDEX(CD[KH],$R$5),"#.##0")</f>
        <v>74</v>
      </c>
      <c r="V6" s="3" t="str" cm="1">
        <f t="array" ref="V6">TEXT(INDEX(CD[KH],$R$5)-INDEX(CD[KH],$R$5-1),"+#.##0;-#.##0;0")</f>
        <v>-12</v>
      </c>
    </row>
    <row r="7" spans="1:22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4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Q7" s="8" t="s">
        <v>23</v>
      </c>
      <c r="R7" s="10" t="str" cm="1">
        <f t="array" ref="R7">TEXT(INDEX(CD[Inzidenz],$R$5),"#.##0,0")</f>
        <v>53,2</v>
      </c>
      <c r="S7" s="3" t="str" cm="1">
        <f t="array" ref="S7">TEXT(INDEX(CD[Inzidenz],$R$5-1),"#.##0,0")</f>
        <v>51,9</v>
      </c>
      <c r="T7" s="3" t="s">
        <v>29</v>
      </c>
      <c r="U7" s="3" t="str" cm="1">
        <f t="array" ref="U7">TEXT(INDEX(CD[KH (intensiv)],$R$5),"#.##0")</f>
        <v>20</v>
      </c>
      <c r="V7" s="3" t="str" cm="1">
        <f t="array" ref="V7">TEXT(INDEX(CD[KH (intensiv)],$R$5)-INDEX(CD[KH (intensiv)],$R$5-1),"+#.##0;-#.##0;0")</f>
        <v>-2</v>
      </c>
    </row>
    <row r="8" spans="1:22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4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3.0552665559266541</v>
      </c>
      <c r="Q8" s="3" t="s">
        <v>24</v>
      </c>
      <c r="R8" s="15" t="str" cm="1">
        <f t="array" ref="R8">TEXT(INDEX(CD[Verstorbene],$R$5),"#.##0")</f>
        <v>282</v>
      </c>
      <c r="S8" s="3" t="str" cm="1">
        <f t="array" ref="S8">TEXT(INDEX(CD[Verstorbene],$R$5)-INDEX(CD[Verstorbene],$R$5-1),"+#.##0;-#.##0;0")</f>
        <v>0</v>
      </c>
      <c r="T8" s="3" t="s">
        <v>30</v>
      </c>
      <c r="U8" s="3" t="str" cm="1">
        <f t="array" ref="U8">TEXT(INDEX(CD[Quarant],$R$5),"#.##0")</f>
        <v>1.666</v>
      </c>
      <c r="V8" s="3" t="str" cm="1">
        <f t="array" ref="V8">TEXT(INDEX(CD[Quarant],$R$5)-INDEX(CD[Quarant],$R$5-1),"+#.##0;-#.##0;0")</f>
        <v>-5</v>
      </c>
    </row>
    <row r="9" spans="1:22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4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7.879371644231898</v>
      </c>
      <c r="Q9" s="3" t="s">
        <v>25</v>
      </c>
      <c r="R9" s="15" t="str" cm="1">
        <f t="array" ref="R9">TEXT(INDEX(CD[Infiziert],$R$5),"#.##0")</f>
        <v>575</v>
      </c>
      <c r="S9" s="3" t="str" cm="1">
        <f t="array" ref="S9">TEXT(INDEX(CD[Infiziert],$R$5)-INDEX(CD[Infiziert],$R$5-1),"+#.##0;-#.##0;0")</f>
        <v>-5</v>
      </c>
      <c r="T9" s="3" t="s">
        <v>31</v>
      </c>
      <c r="U9" s="3" t="str" cm="1">
        <f t="array" ref="U9">TEXT(INDEX(CD[Genesen],$R$5),"#.##0")</f>
        <v>16.459</v>
      </c>
      <c r="V9" s="3" t="str" cm="1">
        <f t="array" ref="V9">TEXT(INDEX(CD[Genesen],$R$5)-INDEX(CD[Genesen],$R$5-1),"+#.##0;-#.##0;0")</f>
        <v>+63</v>
      </c>
    </row>
    <row r="10" spans="1:22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4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11.577852211932585</v>
      </c>
      <c r="Q10" s="3" t="s">
        <v>26</v>
      </c>
      <c r="R10" s="16" t="str" cm="1">
        <f t="array" ref="R10">TEXT(INDEX(CD[Total],$R$5),"#.##0")</f>
        <v>17.316</v>
      </c>
      <c r="S10" s="17" t="str" cm="1">
        <f t="array" ref="S10">TEXT(INDEX(CD[Total],$R$5)-INDEX(CD[Total],$R$5-1),"+#.##0;-#.##0;0")</f>
        <v>+58</v>
      </c>
    </row>
    <row r="11" spans="1:22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4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14.633118767859239</v>
      </c>
    </row>
    <row r="12" spans="1:22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4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22.834097417978153</v>
      </c>
      <c r="Q12" s="50" t="s">
        <v>39</v>
      </c>
    </row>
    <row r="13" spans="1:22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4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30.552665559266543</v>
      </c>
      <c r="Q13" s="49" t="str">
        <f ca="1">R6&amp;", insg. "&amp;R10&amp;" ("&amp;S10&amp;") Düsseldorfer mit Coronadiagnose, akt. infiz.: "&amp;R9&amp;" ("&amp;S9&amp;"), "&amp;U6&amp;" ("&amp;V6&amp;") in Krankenhäusern i. Beh., davon "&amp;U7&amp;" ("&amp;V7&amp;") auf Intensiv, "&amp;U8&amp;" ("&amp;V8&amp;") in Quaran., "&amp;U9&amp;" ("&amp;V9&amp;") genesen. "&amp;R8&amp;" ("&amp;S8&amp;") verstorben, 7-Tages-Inzidenz "&amp;R7&amp;" ("&amp;S7&amp;") #CoronaD"</f>
        <v>04.03., insg. 17.316 (+58) Düsseldorfer mit Coronadiagnose, akt. infiz.: 575 (-5), 74 (-12) in Krankenhäusern i. Beh., davon 20 (-2) auf Intensiv, 1.666 (-5) in Quaran., 16.459 (+63) genesen. 282 (0) verstorben, 7-Tages-Inzidenz 53,2 (51,9) #CoronaD</v>
      </c>
    </row>
    <row r="14" spans="1:22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4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36.341591665232833</v>
      </c>
      <c r="Q14" s="49" t="s">
        <v>41</v>
      </c>
    </row>
    <row r="15" spans="1:22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4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40.844089747651061</v>
      </c>
    </row>
    <row r="16" spans="1:22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4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41.165696753538079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4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39.236054718215982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4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46.311408847730341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4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43.256142291803684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4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41.648107262368605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4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38.753644209385456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4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33.286325109306183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4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29.748648044549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4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29.748648044549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4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22.351686909147627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4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20.100437867938513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4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18.974813347333956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4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19.457223856164482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4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20.422044873825531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4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20.582848376769039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4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22.512490412091136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4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22.351686909147627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4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21.386865891486579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4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18.009992329672908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4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16.24115379729432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4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14.311511761972222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4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13.185887241367666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4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11.095441703102059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4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12.221066223706616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4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12.542673229593634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4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12.864280235480649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4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14.633118767859239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4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15.115529276689763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4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16.723564306124846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4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17.527581820842386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4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13.829101253141697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4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15.437136282576779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4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18.974813347333956</v>
      </c>
    </row>
    <row r="49" spans="1:17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4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17.04517131201186</v>
      </c>
    </row>
    <row r="50" spans="1:17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4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16.562760803181337</v>
      </c>
    </row>
    <row r="51" spans="1:17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4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16.562760803181337</v>
      </c>
    </row>
    <row r="52" spans="1:17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4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15.276332779633272</v>
      </c>
    </row>
    <row r="53" spans="1:17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4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17.688385323785894</v>
      </c>
    </row>
    <row r="54" spans="1:17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4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14.633118767859239</v>
      </c>
    </row>
    <row r="55" spans="1:17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4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13.185887241367666</v>
      </c>
    </row>
    <row r="56" spans="1:17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4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15.276332779633272</v>
      </c>
    </row>
    <row r="57" spans="1:17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4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15.437136282576779</v>
      </c>
    </row>
    <row r="58" spans="1:17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4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14.793922270802748</v>
      </c>
    </row>
    <row r="59" spans="1:17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4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15.115529276689763</v>
      </c>
    </row>
    <row r="60" spans="1:17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4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13.507494247254682</v>
      </c>
      <c r="Q60" s="34"/>
    </row>
    <row r="61" spans="1:17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4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14.150708259028715</v>
      </c>
      <c r="Q61" s="34"/>
    </row>
    <row r="62" spans="1:17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4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13.668297750198191</v>
      </c>
      <c r="Q62" s="34"/>
    </row>
    <row r="63" spans="1:17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4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11.738655714876092</v>
      </c>
      <c r="Q63" s="34"/>
    </row>
    <row r="64" spans="1:17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4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12.864280235480649</v>
      </c>
      <c r="Q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4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11.577852211932585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4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15.758743288463796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4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16.24115379729432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4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16.401957300237829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4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15.597939785520287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4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15.437136282576779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51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14.633118767859239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51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15.919546791407305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51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10.934638200158552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51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10.29142418838452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51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8.6833891589494385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51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7.2361576324578651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51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7.3969611354013738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51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7.879371644231898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51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7.7185681412883893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51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7.0753541295143574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51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7.7185681412883893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51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11.899459217819601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51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10.934638200158552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51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10.452227691328028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51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9.4874066736669782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51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8.0401751471754057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51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10.29142418838452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51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10.130620685441011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51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7.7185681412883893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51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12.060262720763109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51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13.346690744311173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51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15.437136282576779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51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18.009992329672908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51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16.562760803181337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51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18.170795832616417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51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18.170795832616417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51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19.618027359107991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51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19.7788308620515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51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21.708472897373596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54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20.582848376769039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54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21.22606238854307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51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19.939634364995008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51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20.904455382656057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51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21.386865891486579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51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24.442132447413233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51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22.994900920921662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51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23.316507926808676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51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23.95972193858271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51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22.834097417978153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51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22.512490412091136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51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17.205974814955368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51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12.060262720763109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51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9.1657996677799627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51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7.3969611354013738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51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5.9497296089098004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51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6.1105331118533082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51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4.1808910765312115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51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3.5376770647571787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51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5.4673191000792762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51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5.7889261059662926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51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6.1105331118533082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51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6.5929436206838332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51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6.9145506265708487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51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7.7185681412883893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51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8.5225856560059299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51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7.3969611354013738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51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7.7185681412883893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51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9.3266031707234713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51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9.1657996677799627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51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9.3266031707234713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51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8.8441926618929472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51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11.577852211932585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51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12.221066223706616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51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14.954725773746254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51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15.437136282576779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51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16.562760803181337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51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16.24115379729432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51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18.009992329672908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51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16.401957300237829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51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19.939634364995008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51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19.135616850277465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51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19.296420353220974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51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18.170795832616417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51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18.814009844390451</v>
      </c>
    </row>
    <row r="145" spans="1:16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51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18.009992329672908</v>
      </c>
    </row>
    <row r="146" spans="1:16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51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18.331599335559925</v>
      </c>
    </row>
    <row r="147" spans="1:16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51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19.457223856164482</v>
      </c>
    </row>
    <row r="148" spans="1:16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51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17.849188826729399</v>
      </c>
    </row>
    <row r="149" spans="1:16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51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19.135616850277465</v>
      </c>
    </row>
    <row r="150" spans="1:16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51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21.22606238854307</v>
      </c>
    </row>
    <row r="151" spans="1:16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51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20.582848376769039</v>
      </c>
    </row>
    <row r="152" spans="1:16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51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23.155704423865171</v>
      </c>
    </row>
    <row r="153" spans="1:16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51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23.155704423865171</v>
      </c>
    </row>
    <row r="154" spans="1:16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51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20.743651879712548</v>
      </c>
    </row>
    <row r="155" spans="1:16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51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23.477311429752184</v>
      </c>
    </row>
    <row r="156" spans="1:16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51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21.547669394430088</v>
      </c>
    </row>
    <row r="157" spans="1:16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51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21.869276400317105</v>
      </c>
    </row>
    <row r="158" spans="1:16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51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23.155704423865171</v>
      </c>
    </row>
    <row r="159" spans="1:16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51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21.708472897373596</v>
      </c>
    </row>
    <row r="160" spans="1:16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51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23.638114932695693</v>
      </c>
    </row>
    <row r="161" spans="1:16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51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22.834097417978153</v>
      </c>
    </row>
    <row r="162" spans="1:16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51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20.904455382656057</v>
      </c>
    </row>
    <row r="163" spans="1:16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51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20.582848376769039</v>
      </c>
    </row>
    <row r="164" spans="1:16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51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19.135616850277465</v>
      </c>
    </row>
    <row r="165" spans="1:16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51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18.331599335559925</v>
      </c>
    </row>
    <row r="166" spans="1:16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51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18.331599335559925</v>
      </c>
    </row>
    <row r="167" spans="1:16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51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14.793922270802748</v>
      </c>
    </row>
    <row r="168" spans="1:16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51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14.47231526491573</v>
      </c>
    </row>
    <row r="169" spans="1:16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51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14.633118767859239</v>
      </c>
    </row>
    <row r="170" spans="1:16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51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15.597939785520287</v>
      </c>
    </row>
    <row r="171" spans="1:16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51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15.437136282576779</v>
      </c>
    </row>
    <row r="172" spans="1:16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51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16.080350294350811</v>
      </c>
    </row>
    <row r="173" spans="1:16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51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15.115529276689763</v>
      </c>
    </row>
    <row r="174" spans="1:16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51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15.597939785520287</v>
      </c>
    </row>
    <row r="175" spans="1:16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51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15.919546791407305</v>
      </c>
    </row>
    <row r="176" spans="1:16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51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17.04517131201186</v>
      </c>
    </row>
    <row r="177" spans="1:16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51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15.919546791407305</v>
      </c>
    </row>
    <row r="178" spans="1:16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51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15.919546791407305</v>
      </c>
    </row>
    <row r="179" spans="1:16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51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16.401957300237829</v>
      </c>
    </row>
    <row r="180" spans="1:16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51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17.366778317898877</v>
      </c>
    </row>
    <row r="181" spans="1:16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51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19.457223856164482</v>
      </c>
    </row>
    <row r="182" spans="1:16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51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19.135616850277465</v>
      </c>
    </row>
    <row r="183" spans="1:16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51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18.974813347333956</v>
      </c>
    </row>
    <row r="184" spans="1:16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51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20.422044873825531</v>
      </c>
    </row>
    <row r="185" spans="1:16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51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20.904455382656057</v>
      </c>
    </row>
    <row r="186" spans="1:16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51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20.904455382656057</v>
      </c>
    </row>
    <row r="187" spans="1:16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51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20.904455382656057</v>
      </c>
    </row>
    <row r="188" spans="1:16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51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20.422044873825531</v>
      </c>
    </row>
    <row r="189" spans="1:16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51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21.065258885599562</v>
      </c>
    </row>
    <row r="190" spans="1:16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51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21.869276400317105</v>
      </c>
    </row>
    <row r="191" spans="1:16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51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23.638114932695693</v>
      </c>
    </row>
    <row r="192" spans="1:16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51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27.014988494509364</v>
      </c>
    </row>
    <row r="193" spans="1:16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51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26.210970979791824</v>
      </c>
    </row>
    <row r="194" spans="1:16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51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26.371774482735333</v>
      </c>
    </row>
    <row r="195" spans="1:16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51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27.175791997452873</v>
      </c>
    </row>
    <row r="196" spans="1:16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51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27.819006009226904</v>
      </c>
    </row>
    <row r="197" spans="1:16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51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30.874272565153557</v>
      </c>
    </row>
    <row r="198" spans="1:16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51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29.587844541605495</v>
      </c>
    </row>
    <row r="199" spans="1:16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51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29.105434032774969</v>
      </c>
    </row>
    <row r="200" spans="1:16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51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29.427041038661987</v>
      </c>
    </row>
    <row r="201" spans="1:16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51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32.643111097532149</v>
      </c>
    </row>
    <row r="202" spans="1:16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51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33.607932115193194</v>
      </c>
    </row>
    <row r="203" spans="1:16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51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34.894360138741263</v>
      </c>
    </row>
    <row r="204" spans="1:16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51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44.381766812408237</v>
      </c>
    </row>
    <row r="205" spans="1:16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51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47.276229865391386</v>
      </c>
    </row>
    <row r="206" spans="1:16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51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51.296317438979088</v>
      </c>
    </row>
    <row r="207" spans="1:16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51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56.924440042001876</v>
      </c>
    </row>
    <row r="208" spans="1:16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51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56.44202953317135</v>
      </c>
    </row>
    <row r="209" spans="1:17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4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58.693278574380464</v>
      </c>
    </row>
    <row r="210" spans="1:17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51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70.110327283369543</v>
      </c>
    </row>
    <row r="211" spans="1:17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51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68.01988174510393</v>
      </c>
    </row>
    <row r="212" spans="1:17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51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75.095235874618297</v>
      </c>
    </row>
    <row r="213" spans="1:17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51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76.060056892279334</v>
      </c>
    </row>
    <row r="214" spans="1:17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51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78.311305933488455</v>
      </c>
    </row>
    <row r="215" spans="1:17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51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84.743446051228773</v>
      </c>
    </row>
    <row r="216" spans="1:17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51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94.874066736669789</v>
      </c>
    </row>
    <row r="217" spans="1:17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51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104.68308041622379</v>
      </c>
    </row>
    <row r="218" spans="1:17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51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111.27602403690761</v>
      </c>
    </row>
    <row r="219" spans="1:17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54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113.84888008400375</v>
      </c>
    </row>
    <row r="220" spans="1:17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51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135.87895998726435</v>
      </c>
    </row>
    <row r="221" spans="1:17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51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151.63770327572814</v>
      </c>
      <c r="Q221" s="3" t="s">
        <v>19</v>
      </c>
    </row>
    <row r="222" spans="1:17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51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177.68787075257646</v>
      </c>
    </row>
    <row r="223" spans="1:17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51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183.9592073673733</v>
      </c>
    </row>
    <row r="224" spans="1:17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51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198.59232613523253</v>
      </c>
    </row>
    <row r="225" spans="1:16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51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213.38624840603526</v>
      </c>
    </row>
    <row r="226" spans="1:16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51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234.12990028574782</v>
      </c>
    </row>
    <row r="227" spans="1:16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51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231.39624073570818</v>
      </c>
    </row>
    <row r="228" spans="1:16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51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219.49678151788859</v>
      </c>
    </row>
    <row r="229" spans="1:16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51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213.38624840603526</v>
      </c>
    </row>
    <row r="230" spans="1:16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51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211.45660637071319</v>
      </c>
    </row>
    <row r="231" spans="1:16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51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197.94911212345849</v>
      </c>
    </row>
    <row r="232" spans="1:16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51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186.69286691741291</v>
      </c>
    </row>
    <row r="233" spans="1:16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51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167.71805357007898</v>
      </c>
    </row>
    <row r="234" spans="1:16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51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169.96930261128807</v>
      </c>
    </row>
    <row r="235" spans="1:16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51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174.47180069370631</v>
      </c>
    </row>
    <row r="236" spans="1:16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51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164.66278701415231</v>
      </c>
    </row>
    <row r="237" spans="1:16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51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171.25573063483614</v>
      </c>
    </row>
    <row r="238" spans="1:16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51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170.61251662306211</v>
      </c>
    </row>
    <row r="239" spans="1:16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55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177.68787075257646</v>
      </c>
    </row>
    <row r="240" spans="1:16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51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186.04965290563888</v>
      </c>
    </row>
    <row r="241" spans="1:16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51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177.04465674080245</v>
      </c>
    </row>
    <row r="242" spans="1:16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51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172.70296216132772</v>
      </c>
    </row>
    <row r="243" spans="1:16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51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173.34617617310175</v>
      </c>
    </row>
    <row r="244" spans="1:16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51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175.27581820842386</v>
      </c>
    </row>
    <row r="245" spans="1:16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51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176.72304973491543</v>
      </c>
    </row>
    <row r="246" spans="1:16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51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165.46680452886986</v>
      </c>
    </row>
    <row r="247" spans="1:16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51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156.62261186697691</v>
      </c>
    </row>
    <row r="248" spans="1:16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51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147.93922270802747</v>
      </c>
    </row>
    <row r="249" spans="1:16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51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141.34627908734365</v>
      </c>
    </row>
    <row r="250" spans="1:16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51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133.14530043722473</v>
      </c>
    </row>
    <row r="251" spans="1:16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51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126.7131603194844</v>
      </c>
    </row>
    <row r="252" spans="1:16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51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117.22575364581742</v>
      </c>
    </row>
    <row r="253" spans="1:16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55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118.672985172309</v>
      </c>
    </row>
    <row r="254" spans="1:16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55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112.24084505456867</v>
      </c>
    </row>
    <row r="255" spans="1:16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51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119.79860969291354</v>
      </c>
    </row>
    <row r="256" spans="1:16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51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120.60262720763109</v>
      </c>
    </row>
    <row r="257" spans="1:16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51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124.14030427238826</v>
      </c>
    </row>
    <row r="258" spans="1:16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51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118.51218166936549</v>
      </c>
    </row>
    <row r="259" spans="1:16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51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114.9745046046083</v>
      </c>
    </row>
    <row r="260" spans="1:16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51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110.9544170310206</v>
      </c>
    </row>
    <row r="261" spans="1:16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51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110.63281002513358</v>
      </c>
    </row>
    <row r="262" spans="1:16" x14ac:dyDescent="0.2">
      <c r="A262" s="39">
        <v>44171</v>
      </c>
      <c r="B262" s="40">
        <v>0.91666666666666663</v>
      </c>
      <c r="C262" s="26">
        <f>-CD[[#This Row],[Verstorbene]]</f>
        <v>-99</v>
      </c>
      <c r="D262" s="33">
        <v>99</v>
      </c>
      <c r="E262" s="55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1">
        <f>CD[[#This Row],[Total]]-I261</f>
        <v>103</v>
      </c>
      <c r="O262" s="24">
        <f>CD[[#This Row],[Genesen]]-H261</f>
        <v>104</v>
      </c>
      <c r="P262" s="38">
        <f t="shared" si="4"/>
        <v>105.64790143388484</v>
      </c>
    </row>
    <row r="263" spans="1:16" x14ac:dyDescent="0.2">
      <c r="A263" s="39">
        <v>44172</v>
      </c>
      <c r="B263" s="40">
        <v>0.91666666666666663</v>
      </c>
      <c r="C263" s="26">
        <f>-CD[[#This Row],[Verstorbene]]</f>
        <v>-105</v>
      </c>
      <c r="D263" s="33">
        <v>105</v>
      </c>
      <c r="E263" s="55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1">
        <f>CD[[#This Row],[Total]]-I262</f>
        <v>28</v>
      </c>
      <c r="O263" s="24">
        <f>CD[[#This Row],[Genesen]]-H262</f>
        <v>24</v>
      </c>
      <c r="P263" s="38">
        <f t="shared" si="4"/>
        <v>102.27102787207116</v>
      </c>
    </row>
    <row r="264" spans="1:16" x14ac:dyDescent="0.2">
      <c r="A264" s="39">
        <v>44173</v>
      </c>
      <c r="B264" s="40">
        <v>0.91666666666666663</v>
      </c>
      <c r="C264" s="26">
        <f>-CD[[#This Row],[Verstorbene]]</f>
        <v>-106</v>
      </c>
      <c r="D264" s="33">
        <v>106</v>
      </c>
      <c r="E264" s="55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1">
        <f>CD[[#This Row],[Total]]-I263</f>
        <v>133</v>
      </c>
      <c r="O264" s="24">
        <f>CD[[#This Row],[Genesen]]-H263</f>
        <v>135</v>
      </c>
      <c r="P264" s="38">
        <f t="shared" si="4"/>
        <v>105.32629442799782</v>
      </c>
    </row>
    <row r="265" spans="1:16" x14ac:dyDescent="0.2">
      <c r="A265" s="39">
        <v>44174</v>
      </c>
      <c r="B265" s="40">
        <v>0.91666666666666663</v>
      </c>
      <c r="C265" s="26">
        <f>-CD[[#This Row],[Verstorbene]]</f>
        <v>-107</v>
      </c>
      <c r="D265" s="33">
        <v>107</v>
      </c>
      <c r="E265" s="55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1">
        <f>CD[[#This Row],[Total]]-I264</f>
        <v>154</v>
      </c>
      <c r="O265" s="24">
        <f>CD[[#This Row],[Genesen]]-H264</f>
        <v>59</v>
      </c>
      <c r="P265" s="38">
        <f t="shared" si="4"/>
        <v>111.75843454573814</v>
      </c>
    </row>
    <row r="266" spans="1:16" x14ac:dyDescent="0.2">
      <c r="A266" s="39">
        <v>44175</v>
      </c>
      <c r="B266" s="40">
        <v>0.91666666666666663</v>
      </c>
      <c r="C266" s="26">
        <f>-CD[[#This Row],[Verstorbene]]</f>
        <v>-107</v>
      </c>
      <c r="D266" s="33">
        <v>107</v>
      </c>
      <c r="E266" s="55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1">
        <f>CD[[#This Row],[Total]]-I265</f>
        <v>142</v>
      </c>
      <c r="O266" s="24">
        <f>CD[[#This Row],[Genesen]]-H265</f>
        <v>109</v>
      </c>
      <c r="P266" s="38">
        <f t="shared" si="4"/>
        <v>118.83378867525249</v>
      </c>
    </row>
    <row r="267" spans="1:16" x14ac:dyDescent="0.2">
      <c r="A267" s="39">
        <v>44176</v>
      </c>
      <c r="B267" s="40">
        <v>0.91666666666666663</v>
      </c>
      <c r="C267" s="26">
        <f>-CD[[#This Row],[Verstorbene]]</f>
        <v>-108</v>
      </c>
      <c r="D267" s="33">
        <v>108</v>
      </c>
      <c r="E267" s="55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1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118.994592178196</v>
      </c>
    </row>
    <row r="268" spans="1:16" x14ac:dyDescent="0.2">
      <c r="A268" s="39">
        <v>44177</v>
      </c>
      <c r="B268" s="40">
        <v>0.91666666666666663</v>
      </c>
      <c r="C268" s="26">
        <f>-CD[[#This Row],[Verstorbene]]</f>
        <v>-108</v>
      </c>
      <c r="D268" s="36">
        <v>108</v>
      </c>
      <c r="E268" s="55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1">
        <f>CD[[#This Row],[Total]]-I267</f>
        <v>90</v>
      </c>
      <c r="O268" s="24">
        <f>CD[[#This Row],[Genesen]]-H267</f>
        <v>120</v>
      </c>
      <c r="P268" s="38">
        <f t="shared" si="5"/>
        <v>123.01467975178372</v>
      </c>
    </row>
    <row r="269" spans="1:16" x14ac:dyDescent="0.2">
      <c r="A269" s="39">
        <v>44178</v>
      </c>
      <c r="B269" s="40">
        <v>0.91666666666666663</v>
      </c>
      <c r="C269" s="26">
        <f>-CD[[#This Row],[Verstorbene]]</f>
        <v>-109</v>
      </c>
      <c r="D269" s="36">
        <v>109</v>
      </c>
      <c r="E269" s="55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1">
        <f>CD[[#This Row],[Total]]-I268</f>
        <v>117</v>
      </c>
      <c r="O269" s="24">
        <f>CD[[#This Row],[Genesen]]-H268</f>
        <v>84</v>
      </c>
      <c r="P269" s="38">
        <f t="shared" si="5"/>
        <v>125.26592879299282</v>
      </c>
    </row>
    <row r="270" spans="1:16" x14ac:dyDescent="0.2">
      <c r="A270" s="39">
        <v>44179</v>
      </c>
      <c r="B270" s="40">
        <v>0.91666666666666663</v>
      </c>
      <c r="C270" s="26">
        <f>-CD[[#This Row],[Verstorbene]]</f>
        <v>-111</v>
      </c>
      <c r="D270" s="33">
        <v>111</v>
      </c>
      <c r="E270" s="55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1">
        <f>CD[[#This Row],[Total]]-I269</f>
        <v>45</v>
      </c>
      <c r="O270" s="24">
        <f>CD[[#This Row],[Genesen]]-H269</f>
        <v>48</v>
      </c>
      <c r="P270" s="38">
        <f t="shared" si="5"/>
        <v>127.99958834303246</v>
      </c>
    </row>
    <row r="271" spans="1:16" x14ac:dyDescent="0.2">
      <c r="A271" s="39">
        <v>44180</v>
      </c>
      <c r="B271" s="40">
        <v>0.91666666666666663</v>
      </c>
      <c r="C271" s="26">
        <f>-CD[[#This Row],[Verstorbene]]</f>
        <v>-112</v>
      </c>
      <c r="D271" s="33">
        <v>112</v>
      </c>
      <c r="E271" s="55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1">
        <f>CD[[#This Row],[Total]]-I270</f>
        <v>149</v>
      </c>
      <c r="O271" s="24">
        <f>CD[[#This Row],[Genesen]]-H270</f>
        <v>105</v>
      </c>
      <c r="P271" s="38">
        <f t="shared" si="5"/>
        <v>130.5724443901286</v>
      </c>
    </row>
    <row r="272" spans="1:16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51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134.43172846077277</v>
      </c>
    </row>
    <row r="273" spans="1:16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51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134.11012145488576</v>
      </c>
    </row>
    <row r="274" spans="1:16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51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132.18047941956368</v>
      </c>
    </row>
    <row r="275" spans="1:16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51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129.12521286363702</v>
      </c>
    </row>
    <row r="276" spans="1:16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51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136.20056699315137</v>
      </c>
    </row>
    <row r="277" spans="1:16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51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141.98949309911768</v>
      </c>
    </row>
    <row r="278" spans="1:16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51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135.23574597549032</v>
      </c>
    </row>
    <row r="279" spans="1:16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51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131.69806891073316</v>
      </c>
    </row>
    <row r="280" spans="1:16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51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124.30110777533177</v>
      </c>
    </row>
    <row r="281" spans="1:16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51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118.35137816642198</v>
      </c>
    </row>
    <row r="282" spans="1:16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51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111.11522053396411</v>
      </c>
    </row>
    <row r="283" spans="1:16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51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99.215761316144508</v>
      </c>
    </row>
    <row r="284" spans="1:16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51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95.838887754330841</v>
      </c>
    </row>
    <row r="285" spans="1:16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51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 t="shared" ref="P285:P290" si="8">SUM(N279:N285)/$P$1</f>
        <v>93.266031707234703</v>
      </c>
    </row>
    <row r="286" spans="1:16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51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 t="shared" si="8"/>
        <v>85.225856560059299</v>
      </c>
    </row>
    <row r="287" spans="1:16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51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 t="shared" si="8"/>
        <v>88.602730121872966</v>
      </c>
    </row>
    <row r="288" spans="1:16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51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 t="shared" si="8"/>
        <v>87.47710560126842</v>
      </c>
    </row>
    <row r="289" spans="1:19" x14ac:dyDescent="0.2">
      <c r="A289" s="20">
        <v>44198</v>
      </c>
      <c r="B289" s="35">
        <v>0.91666666666666663</v>
      </c>
      <c r="C289" s="26">
        <f>-CD[[#This Row],[Verstorbene]]</f>
        <v>-132</v>
      </c>
      <c r="D289" s="2">
        <v>132</v>
      </c>
      <c r="E289" s="51">
        <v>42</v>
      </c>
      <c r="F289" s="23">
        <f>CD[[#This Row],[KH]]-CD[[#This Row],[KH (intensiv)]]</f>
        <v>149</v>
      </c>
      <c r="G289" s="23">
        <f>CD[[#This Row],[Infiziert]]-CD[[#This Row],[KH (nicht intensiv)]]-CD[[#This Row],[KH (intensiv)]]</f>
        <v>328</v>
      </c>
      <c r="H289" s="22">
        <v>12981</v>
      </c>
      <c r="I289" s="22">
        <v>13632</v>
      </c>
      <c r="J289" s="22">
        <v>519</v>
      </c>
      <c r="K289" s="22">
        <v>191</v>
      </c>
      <c r="L289" s="22">
        <v>1597</v>
      </c>
      <c r="M289" s="23">
        <f>CD[[#This Row],[Verstorbene]]+CD[[#This Row],[KH (intensiv)]]+CD[[#This Row],[KH (nicht intensiv)]]+CD[[#This Row],[Infiziert (o. KH)]]+CD[[#This Row],[Genesen]]-CD[[#This Row],[Total]]</f>
        <v>0</v>
      </c>
      <c r="N289" s="24">
        <f>CD[[#This Row],[Total]]-I288</f>
        <v>54</v>
      </c>
      <c r="O289" s="24">
        <f>CD[[#This Row],[Genesen]]-H288</f>
        <v>181</v>
      </c>
      <c r="P289" s="38">
        <f t="shared" si="8"/>
        <v>91.979603683686648</v>
      </c>
    </row>
    <row r="290" spans="1:19" x14ac:dyDescent="0.2">
      <c r="A290" s="20">
        <v>44199</v>
      </c>
      <c r="B290" s="21">
        <v>0.91666666666666663</v>
      </c>
      <c r="C290" s="26">
        <f>-CD[[#This Row],[Verstorbene]]</f>
        <v>-132</v>
      </c>
      <c r="D290" s="2">
        <v>132</v>
      </c>
      <c r="E290" s="51">
        <v>45</v>
      </c>
      <c r="F290" s="23">
        <f>CD[[#This Row],[KH]]-CD[[#This Row],[KH (intensiv)]]</f>
        <v>154</v>
      </c>
      <c r="G290" s="23">
        <f>CD[[#This Row],[Infiziert]]-CD[[#This Row],[KH (nicht intensiv)]]-CD[[#This Row],[KH (intensiv)]]</f>
        <v>310</v>
      </c>
      <c r="H290" s="22">
        <v>13093</v>
      </c>
      <c r="I290" s="22">
        <v>13734</v>
      </c>
      <c r="J290" s="22">
        <v>509</v>
      </c>
      <c r="K290" s="22">
        <v>199</v>
      </c>
      <c r="L290" s="22">
        <v>1637</v>
      </c>
      <c r="M290" s="23">
        <f>CD[[#This Row],[Verstorbene]]+CD[[#This Row],[KH (intensiv)]]+CD[[#This Row],[KH (nicht intensiv)]]+CD[[#This Row],[Infiziert (o. KH)]]+CD[[#This Row],[Genesen]]-CD[[#This Row],[Total]]</f>
        <v>0</v>
      </c>
      <c r="N290" s="24">
        <f>CD[[#This Row],[Total]]-I289</f>
        <v>102</v>
      </c>
      <c r="O290" s="24">
        <f>CD[[#This Row],[Genesen]]-H289</f>
        <v>112</v>
      </c>
      <c r="P290" s="38">
        <f t="shared" si="8"/>
        <v>94.391656227839263</v>
      </c>
    </row>
    <row r="291" spans="1:19" x14ac:dyDescent="0.2">
      <c r="A291" s="20">
        <v>44200</v>
      </c>
      <c r="B291" s="21">
        <v>0.91666666666666663</v>
      </c>
      <c r="C291" s="26">
        <f>-CD[[#This Row],[Verstorbene]]</f>
        <v>-135</v>
      </c>
      <c r="D291" s="2">
        <v>135</v>
      </c>
      <c r="E291" s="51">
        <v>45</v>
      </c>
      <c r="F291" s="23">
        <f>CD[[#This Row],[KH]]-CD[[#This Row],[KH (intensiv)]]</f>
        <v>167</v>
      </c>
      <c r="G291" s="23">
        <f>CD[[#This Row],[Infiziert]]-CD[[#This Row],[KH (nicht intensiv)]]-CD[[#This Row],[KH (intensiv)]]</f>
        <v>343</v>
      </c>
      <c r="H291" s="22">
        <v>13093</v>
      </c>
      <c r="I291" s="22">
        <v>13783</v>
      </c>
      <c r="J291" s="22">
        <v>555</v>
      </c>
      <c r="K291" s="22">
        <v>212</v>
      </c>
      <c r="L291" s="22">
        <v>1738</v>
      </c>
      <c r="M291" s="23">
        <f>CD[[#This Row],[Verstorbene]]+CD[[#This Row],[KH (intensiv)]]+CD[[#This Row],[KH (nicht intensiv)]]+CD[[#This Row],[Infiziert (o. KH)]]+CD[[#This Row],[Genesen]]-CD[[#This Row],[Total]]</f>
        <v>0</v>
      </c>
      <c r="N291" s="24">
        <f>CD[[#This Row],[Total]]-I290</f>
        <v>49</v>
      </c>
      <c r="O291" s="24">
        <f>CD[[#This Row],[Genesen]]-H290</f>
        <v>0</v>
      </c>
      <c r="P291" s="38">
        <f t="shared" ref="P291:P296" si="9">SUM(N285:N291)/$P$1</f>
        <v>92.622817695460682</v>
      </c>
    </row>
    <row r="292" spans="1:19" x14ac:dyDescent="0.2">
      <c r="A292" s="20">
        <v>44201</v>
      </c>
      <c r="B292" s="21">
        <v>0.91666666666666663</v>
      </c>
      <c r="C292" s="26">
        <f>-CD[[#This Row],[Verstorbene]]</f>
        <v>-143</v>
      </c>
      <c r="D292" s="2">
        <v>143</v>
      </c>
      <c r="E292" s="51">
        <v>37</v>
      </c>
      <c r="F292" s="23">
        <f>CD[[#This Row],[KH]]-CD[[#This Row],[KH (intensiv)]]</f>
        <v>156</v>
      </c>
      <c r="G292" s="23">
        <f>CD[[#This Row],[Infiziert]]-CD[[#This Row],[KH (nicht intensiv)]]-CD[[#This Row],[KH (intensiv)]]</f>
        <v>400</v>
      </c>
      <c r="H292" s="22">
        <v>13123</v>
      </c>
      <c r="I292" s="22">
        <v>13859</v>
      </c>
      <c r="J292" s="22">
        <v>593</v>
      </c>
      <c r="K292" s="22">
        <v>193</v>
      </c>
      <c r="L292" s="22">
        <v>1729</v>
      </c>
      <c r="M292" s="23">
        <f>CD[[#This Row],[Verstorbene]]+CD[[#This Row],[KH (intensiv)]]+CD[[#This Row],[KH (nicht intensiv)]]+CD[[#This Row],[Infiziert (o. KH)]]+CD[[#This Row],[Genesen]]-CD[[#This Row],[Total]]</f>
        <v>0</v>
      </c>
      <c r="N292" s="24">
        <f>CD[[#This Row],[Total]]-I291</f>
        <v>76</v>
      </c>
      <c r="O292" s="24">
        <f>CD[[#This Row],[Genesen]]-H291</f>
        <v>30</v>
      </c>
      <c r="P292" s="38">
        <f t="shared" si="9"/>
        <v>90.210765151308053</v>
      </c>
    </row>
    <row r="293" spans="1:19" x14ac:dyDescent="0.2">
      <c r="A293" s="20">
        <v>44202</v>
      </c>
      <c r="B293" s="21">
        <v>0.91666666666666663</v>
      </c>
      <c r="C293" s="26">
        <f>-CD[[#This Row],[Verstorbene]]</f>
        <v>-143</v>
      </c>
      <c r="D293" s="2">
        <v>143</v>
      </c>
      <c r="E293" s="51">
        <v>32</v>
      </c>
      <c r="F293" s="23">
        <f>CD[[#This Row],[KH]]-CD[[#This Row],[KH (intensiv)]]</f>
        <v>140</v>
      </c>
      <c r="G293" s="23">
        <f>CD[[#This Row],[Infiziert]]-CD[[#This Row],[KH (nicht intensiv)]]-CD[[#This Row],[KH (intensiv)]]</f>
        <v>516</v>
      </c>
      <c r="H293" s="22">
        <v>13151</v>
      </c>
      <c r="I293" s="22">
        <v>13982</v>
      </c>
      <c r="J293" s="22">
        <v>688</v>
      </c>
      <c r="K293" s="22">
        <v>172</v>
      </c>
      <c r="L293" s="22">
        <v>1846</v>
      </c>
      <c r="M293" s="23">
        <f>CD[[#This Row],[Verstorbene]]+CD[[#This Row],[KH (intensiv)]]+CD[[#This Row],[KH (nicht intensiv)]]+CD[[#This Row],[Infiziert (o. KH)]]+CD[[#This Row],[Genesen]]-CD[[#This Row],[Total]]</f>
        <v>0</v>
      </c>
      <c r="N293" s="24">
        <f>CD[[#This Row],[Total]]-I292</f>
        <v>123</v>
      </c>
      <c r="O293" s="24">
        <f>CD[[#This Row],[Genesen]]-H292</f>
        <v>28</v>
      </c>
      <c r="P293" s="38">
        <f t="shared" si="9"/>
        <v>92.944424701347685</v>
      </c>
    </row>
    <row r="294" spans="1:19" x14ac:dyDescent="0.2">
      <c r="A294" s="20">
        <v>44203</v>
      </c>
      <c r="B294" s="21">
        <v>0.91666666666666663</v>
      </c>
      <c r="C294" s="26">
        <f>-CD[[#This Row],[Verstorbene]]</f>
        <v>-146</v>
      </c>
      <c r="D294" s="2">
        <v>146</v>
      </c>
      <c r="E294" s="51">
        <v>30</v>
      </c>
      <c r="F294" s="23">
        <f>CD[[#This Row],[KH]]-CD[[#This Row],[KH (intensiv)]]</f>
        <v>125</v>
      </c>
      <c r="G294" s="23">
        <f>CD[[#This Row],[Infiziert]]-CD[[#This Row],[KH (nicht intensiv)]]-CD[[#This Row],[KH (intensiv)]]</f>
        <v>568</v>
      </c>
      <c r="H294" s="22">
        <v>13218</v>
      </c>
      <c r="I294" s="22">
        <v>14087</v>
      </c>
      <c r="J294" s="22">
        <v>723</v>
      </c>
      <c r="K294" s="22">
        <v>155</v>
      </c>
      <c r="L294" s="22">
        <v>1868</v>
      </c>
      <c r="M294" s="23">
        <f>CD[[#This Row],[Verstorbene]]+CD[[#This Row],[KH (intensiv)]]+CD[[#This Row],[KH (nicht intensiv)]]+CD[[#This Row],[Infiziert (o. KH)]]+CD[[#This Row],[Genesen]]-CD[[#This Row],[Total]]</f>
        <v>0</v>
      </c>
      <c r="N294" s="24">
        <f>CD[[#This Row],[Total]]-I293</f>
        <v>105</v>
      </c>
      <c r="O294" s="24">
        <f>CD[[#This Row],[Genesen]]-H293</f>
        <v>67</v>
      </c>
      <c r="P294" s="38">
        <f t="shared" si="9"/>
        <v>91.336389671912613</v>
      </c>
    </row>
    <row r="295" spans="1:19" x14ac:dyDescent="0.2">
      <c r="A295" s="20">
        <v>44204</v>
      </c>
      <c r="B295" s="21">
        <v>0.91666666666666663</v>
      </c>
      <c r="C295" s="26">
        <f>-CD[[#This Row],[Verstorbene]]</f>
        <v>-146</v>
      </c>
      <c r="D295" s="2">
        <v>146</v>
      </c>
      <c r="E295" s="51">
        <v>31</v>
      </c>
      <c r="F295" s="23">
        <f>CD[[#This Row],[KH]]-CD[[#This Row],[KH (intensiv)]]</f>
        <v>118</v>
      </c>
      <c r="G295" s="23">
        <f>CD[[#This Row],[Infiziert]]-CD[[#This Row],[KH (nicht intensiv)]]-CD[[#This Row],[KH (intensiv)]]</f>
        <v>583</v>
      </c>
      <c r="H295" s="22">
        <v>13400</v>
      </c>
      <c r="I295" s="22">
        <v>14278</v>
      </c>
      <c r="J295" s="22">
        <v>732</v>
      </c>
      <c r="K295" s="22">
        <v>149</v>
      </c>
      <c r="L295" s="22">
        <v>1911</v>
      </c>
      <c r="M295" s="23">
        <f>CD[[#This Row],[Verstorbene]]+CD[[#This Row],[KH (intensiv)]]+CD[[#This Row],[KH (nicht intensiv)]]+CD[[#This Row],[Infiziert (o. KH)]]+CD[[#This Row],[Genesen]]-CD[[#This Row],[Total]]</f>
        <v>0</v>
      </c>
      <c r="N295" s="24">
        <f>CD[[#This Row],[Total]]-I294</f>
        <v>191</v>
      </c>
      <c r="O295" s="24">
        <f>CD[[#This Row],[Genesen]]-H294</f>
        <v>182</v>
      </c>
      <c r="P295" s="38">
        <f t="shared" si="9"/>
        <v>112.56245206045568</v>
      </c>
    </row>
    <row r="296" spans="1:19" x14ac:dyDescent="0.2">
      <c r="A296" s="20">
        <v>44205</v>
      </c>
      <c r="B296" s="21">
        <v>0.91666666666666663</v>
      </c>
      <c r="C296" s="26">
        <f>-CD[[#This Row],[Verstorbene]]</f>
        <v>-147</v>
      </c>
      <c r="D296" s="2">
        <v>147</v>
      </c>
      <c r="E296" s="51">
        <v>32</v>
      </c>
      <c r="F296" s="23">
        <f>CD[[#This Row],[KH]]-CD[[#This Row],[KH (intensiv)]]</f>
        <v>122</v>
      </c>
      <c r="G296" s="23">
        <f>CD[[#This Row],[Infiziert]]-CD[[#This Row],[KH (nicht intensiv)]]-CD[[#This Row],[KH (intensiv)]]</f>
        <v>550</v>
      </c>
      <c r="H296" s="22">
        <v>13469</v>
      </c>
      <c r="I296" s="22">
        <v>14320</v>
      </c>
      <c r="J296" s="22">
        <v>704</v>
      </c>
      <c r="K296" s="22">
        <v>154</v>
      </c>
      <c r="L296" s="22">
        <v>1921</v>
      </c>
      <c r="M296" s="23">
        <f>CD[[#This Row],[Verstorbene]]+CD[[#This Row],[KH (intensiv)]]+CD[[#This Row],[KH (nicht intensiv)]]+CD[[#This Row],[Infiziert (o. KH)]]+CD[[#This Row],[Genesen]]-CD[[#This Row],[Total]]</f>
        <v>0</v>
      </c>
      <c r="N296" s="24">
        <f>CD[[#This Row],[Total]]-I295</f>
        <v>42</v>
      </c>
      <c r="O296" s="24">
        <f>CD[[#This Row],[Genesen]]-H295</f>
        <v>69</v>
      </c>
      <c r="P296" s="38">
        <f t="shared" si="9"/>
        <v>110.63281002513358</v>
      </c>
    </row>
    <row r="297" spans="1:19" x14ac:dyDescent="0.2">
      <c r="A297" s="20">
        <v>44206</v>
      </c>
      <c r="B297" s="21">
        <v>0.91666666666666663</v>
      </c>
      <c r="C297" s="26">
        <f>-CD[[#This Row],[Verstorbene]]</f>
        <v>-147</v>
      </c>
      <c r="D297" s="2">
        <v>147</v>
      </c>
      <c r="E297" s="51">
        <v>32</v>
      </c>
      <c r="F297" s="23">
        <f>CD[[#This Row],[KH]]-CD[[#This Row],[KH (intensiv)]]</f>
        <v>125</v>
      </c>
      <c r="G297" s="23">
        <f>CD[[#This Row],[Infiziert]]-CD[[#This Row],[KH (nicht intensiv)]]-CD[[#This Row],[KH (intensiv)]]</f>
        <v>503</v>
      </c>
      <c r="H297" s="22">
        <v>13621</v>
      </c>
      <c r="I297" s="22">
        <v>14428</v>
      </c>
      <c r="J297" s="22">
        <v>660</v>
      </c>
      <c r="K297" s="22">
        <v>157</v>
      </c>
      <c r="L297" s="22">
        <v>1825</v>
      </c>
      <c r="M297" s="23">
        <f>CD[[#This Row],[Verstorbene]]+CD[[#This Row],[KH (intensiv)]]+CD[[#This Row],[KH (nicht intensiv)]]+CD[[#This Row],[Infiziert (o. KH)]]+CD[[#This Row],[Genesen]]-CD[[#This Row],[Total]]</f>
        <v>0</v>
      </c>
      <c r="N297" s="24">
        <f>CD[[#This Row],[Total]]-I296</f>
        <v>108</v>
      </c>
      <c r="O297" s="24">
        <f>CD[[#This Row],[Genesen]]-H296</f>
        <v>152</v>
      </c>
      <c r="P297" s="38">
        <f t="shared" ref="P297:P303" si="10">SUM(N291:N297)/$P$1</f>
        <v>111.59763104279463</v>
      </c>
    </row>
    <row r="298" spans="1:19" x14ac:dyDescent="0.2">
      <c r="A298" s="20">
        <v>44207</v>
      </c>
      <c r="B298" s="21">
        <v>0.91666666666666663</v>
      </c>
      <c r="C298" s="26">
        <f>-CD[[#This Row],[Verstorbene]]</f>
        <v>-154</v>
      </c>
      <c r="D298" s="2">
        <v>154</v>
      </c>
      <c r="E298" s="51">
        <v>33</v>
      </c>
      <c r="F298" s="23">
        <f>CD[[#This Row],[KH]]-CD[[#This Row],[KH (intensiv)]]</f>
        <v>122</v>
      </c>
      <c r="G298" s="23">
        <f>CD[[#This Row],[Infiziert]]-CD[[#This Row],[KH (nicht intensiv)]]-CD[[#This Row],[KH (intensiv)]]</f>
        <v>518</v>
      </c>
      <c r="H298" s="22">
        <v>13658</v>
      </c>
      <c r="I298" s="22">
        <v>14485</v>
      </c>
      <c r="J298" s="22">
        <v>673</v>
      </c>
      <c r="K298" s="22">
        <v>155</v>
      </c>
      <c r="L298" s="22">
        <v>1890</v>
      </c>
      <c r="M298" s="23">
        <f>CD[[#This Row],[Verstorbene]]+CD[[#This Row],[KH (intensiv)]]+CD[[#This Row],[KH (nicht intensiv)]]+CD[[#This Row],[Infiziert (o. KH)]]+CD[[#This Row],[Genesen]]-CD[[#This Row],[Total]]</f>
        <v>0</v>
      </c>
      <c r="N298" s="24">
        <f>CD[[#This Row],[Total]]-I297</f>
        <v>57</v>
      </c>
      <c r="O298" s="24">
        <f>CD[[#This Row],[Genesen]]-H297</f>
        <v>37</v>
      </c>
      <c r="P298" s="38">
        <f t="shared" si="10"/>
        <v>112.8840590663427</v>
      </c>
    </row>
    <row r="299" spans="1:19" x14ac:dyDescent="0.2">
      <c r="A299" s="20">
        <v>44208</v>
      </c>
      <c r="B299" s="21">
        <v>0.91666666666666663</v>
      </c>
      <c r="C299" s="26">
        <f>-CD[[#This Row],[Verstorbene]]</f>
        <v>-156</v>
      </c>
      <c r="D299" s="2">
        <v>156</v>
      </c>
      <c r="E299" s="55">
        <v>31</v>
      </c>
      <c r="F299" s="23">
        <f>CD[[#This Row],[KH]]-CD[[#This Row],[KH (intensiv)]]</f>
        <v>122</v>
      </c>
      <c r="G299" s="23">
        <f>CD[[#This Row],[Infiziert]]-CD[[#This Row],[KH (nicht intensiv)]]-CD[[#This Row],[KH (intensiv)]]</f>
        <v>538</v>
      </c>
      <c r="H299" s="22">
        <v>13774</v>
      </c>
      <c r="I299" s="22">
        <v>14621</v>
      </c>
      <c r="J299" s="22">
        <v>691</v>
      </c>
      <c r="K299" s="22">
        <v>153</v>
      </c>
      <c r="L299" s="22">
        <v>1867</v>
      </c>
      <c r="M299" s="23">
        <f>CD[[#This Row],[Verstorbene]]+CD[[#This Row],[KH (intensiv)]]+CD[[#This Row],[KH (nicht intensiv)]]+CD[[#This Row],[Infiziert (o. KH)]]+CD[[#This Row],[Genesen]]-CD[[#This Row],[Total]]</f>
        <v>0</v>
      </c>
      <c r="N299" s="24">
        <f>CD[[#This Row],[Total]]-I298</f>
        <v>136</v>
      </c>
      <c r="O299" s="24">
        <f>CD[[#This Row],[Genesen]]-H298</f>
        <v>116</v>
      </c>
      <c r="P299" s="38">
        <f t="shared" si="10"/>
        <v>122.53226924295319</v>
      </c>
    </row>
    <row r="300" spans="1:19" x14ac:dyDescent="0.2">
      <c r="A300" s="20">
        <v>44209</v>
      </c>
      <c r="B300" s="21">
        <v>0.91666666666666663</v>
      </c>
      <c r="C300" s="26">
        <f>-CD[[#This Row],[Verstorbene]]</f>
        <v>-157</v>
      </c>
      <c r="D300" s="33">
        <v>157</v>
      </c>
      <c r="E300" s="55">
        <v>31</v>
      </c>
      <c r="F300" s="23">
        <f>CD[[#This Row],[KH]]-CD[[#This Row],[KH (intensiv)]]</f>
        <v>126</v>
      </c>
      <c r="G300" s="23">
        <f>CD[[#This Row],[Infiziert]]-CD[[#This Row],[KH (nicht intensiv)]]-CD[[#This Row],[KH (intensiv)]]</f>
        <v>480</v>
      </c>
      <c r="H300" s="22">
        <v>13913</v>
      </c>
      <c r="I300" s="22">
        <v>14707</v>
      </c>
      <c r="J300" s="22">
        <v>637</v>
      </c>
      <c r="K300" s="22">
        <v>157</v>
      </c>
      <c r="L300" s="22">
        <v>1756</v>
      </c>
      <c r="M300" s="23">
        <f>CD[[#This Row],[Verstorbene]]+CD[[#This Row],[KH (intensiv)]]+CD[[#This Row],[KH (nicht intensiv)]]+CD[[#This Row],[Infiziert (o. KH)]]+CD[[#This Row],[Genesen]]-CD[[#This Row],[Total]]</f>
        <v>0</v>
      </c>
      <c r="N300" s="24">
        <f>CD[[#This Row],[Total]]-I299</f>
        <v>86</v>
      </c>
      <c r="O300" s="24">
        <f>CD[[#This Row],[Genesen]]-H299</f>
        <v>139</v>
      </c>
      <c r="P300" s="38">
        <f t="shared" si="10"/>
        <v>116.58253963404339</v>
      </c>
    </row>
    <row r="301" spans="1:19" x14ac:dyDescent="0.2">
      <c r="A301" s="20">
        <v>44210</v>
      </c>
      <c r="B301" s="21">
        <v>0.91666666666666663</v>
      </c>
      <c r="C301" s="26">
        <f>-CD[[#This Row],[Verstorbene]]</f>
        <v>-159</v>
      </c>
      <c r="D301" s="2">
        <v>159</v>
      </c>
      <c r="E301" s="51">
        <v>35</v>
      </c>
      <c r="F301" s="23">
        <f>CD[[#This Row],[KH]]-CD[[#This Row],[KH (intensiv)]]</f>
        <v>123</v>
      </c>
      <c r="G301" s="23">
        <f>CD[[#This Row],[Infiziert]]-CD[[#This Row],[KH (nicht intensiv)]]-CD[[#This Row],[KH (intensiv)]]</f>
        <v>514</v>
      </c>
      <c r="H301" s="22">
        <v>13966</v>
      </c>
      <c r="I301" s="22">
        <v>14797</v>
      </c>
      <c r="J301" s="22">
        <v>672</v>
      </c>
      <c r="K301" s="22">
        <v>158</v>
      </c>
      <c r="L301" s="22">
        <v>1790</v>
      </c>
      <c r="M301" s="23">
        <f>CD[[#This Row],[Verstorbene]]+CD[[#This Row],[KH (intensiv)]]+CD[[#This Row],[KH (nicht intensiv)]]+CD[[#This Row],[Infiziert (o. KH)]]+CD[[#This Row],[Genesen]]-CD[[#This Row],[Total]]</f>
        <v>0</v>
      </c>
      <c r="N301" s="24">
        <f>CD[[#This Row],[Total]]-I300</f>
        <v>90</v>
      </c>
      <c r="O301" s="24">
        <f>CD[[#This Row],[Genesen]]-H300</f>
        <v>53</v>
      </c>
      <c r="P301" s="38">
        <f t="shared" si="10"/>
        <v>114.17048708989077</v>
      </c>
    </row>
    <row r="302" spans="1:19" x14ac:dyDescent="0.2">
      <c r="A302" s="20">
        <v>44211</v>
      </c>
      <c r="B302" s="21">
        <v>0.91666666666666663</v>
      </c>
      <c r="C302" s="26">
        <f>-CD[[#This Row],[Verstorbene]]</f>
        <v>-161</v>
      </c>
      <c r="D302" s="2">
        <v>161</v>
      </c>
      <c r="E302" s="51">
        <v>35</v>
      </c>
      <c r="F302" s="23">
        <f>CD[[#This Row],[KH]]-CD[[#This Row],[KH (intensiv)]]</f>
        <v>117</v>
      </c>
      <c r="G302" s="23">
        <f>CD[[#This Row],[Infiziert]]-CD[[#This Row],[KH (nicht intensiv)]]-CD[[#This Row],[KH (intensiv)]]</f>
        <v>431</v>
      </c>
      <c r="H302" s="22">
        <v>14127</v>
      </c>
      <c r="I302" s="22">
        <v>14871</v>
      </c>
      <c r="J302" s="22">
        <v>583</v>
      </c>
      <c r="K302" s="22">
        <v>152</v>
      </c>
      <c r="L302" s="22">
        <v>1690</v>
      </c>
      <c r="M302" s="23">
        <f>CD[[#This Row],[Verstorbene]]+CD[[#This Row],[KH (intensiv)]]+CD[[#This Row],[KH (nicht intensiv)]]+CD[[#This Row],[Infiziert (o. KH)]]+CD[[#This Row],[Genesen]]-CD[[#This Row],[Total]]</f>
        <v>0</v>
      </c>
      <c r="N302" s="24">
        <f>CD[[#This Row],[Total]]-I301</f>
        <v>74</v>
      </c>
      <c r="O302" s="24">
        <f>CD[[#This Row],[Genesen]]-H301</f>
        <v>161</v>
      </c>
      <c r="P302" s="38">
        <f t="shared" si="10"/>
        <v>95.356477245500315</v>
      </c>
    </row>
    <row r="303" spans="1:19" x14ac:dyDescent="0.2">
      <c r="A303" s="20">
        <v>44212</v>
      </c>
      <c r="B303" s="21">
        <v>0.91666666666666663</v>
      </c>
      <c r="C303" s="26">
        <f>-CD[[#This Row],[Verstorbene]]</f>
        <v>-161</v>
      </c>
      <c r="D303" s="36">
        <v>161</v>
      </c>
      <c r="E303" s="51">
        <v>35</v>
      </c>
      <c r="F303" s="23">
        <f>CD[[#This Row],[KH]]-CD[[#This Row],[KH (intensiv)]]</f>
        <v>116</v>
      </c>
      <c r="G303" s="23">
        <f>CD[[#This Row],[Infiziert]]-CD[[#This Row],[KH (nicht intensiv)]]-CD[[#This Row],[KH (intensiv)]]</f>
        <v>377</v>
      </c>
      <c r="H303" s="22">
        <v>14264</v>
      </c>
      <c r="I303" s="22">
        <v>14953</v>
      </c>
      <c r="J303" s="22">
        <v>528</v>
      </c>
      <c r="K303" s="22">
        <v>151</v>
      </c>
      <c r="L303" s="22">
        <v>1671</v>
      </c>
      <c r="M303" s="23">
        <f>CD[[#This Row],[Verstorbene]]+CD[[#This Row],[KH (intensiv)]]+CD[[#This Row],[KH (nicht intensiv)]]+CD[[#This Row],[Infiziert (o. KH)]]+CD[[#This Row],[Genesen]]-CD[[#This Row],[Total]]</f>
        <v>0</v>
      </c>
      <c r="N303" s="24">
        <f>CD[[#This Row],[Total]]-I302</f>
        <v>82</v>
      </c>
      <c r="O303" s="24">
        <f>CD[[#This Row],[Genesen]]-H302</f>
        <v>137</v>
      </c>
      <c r="P303" s="38">
        <f t="shared" si="10"/>
        <v>101.78861736324063</v>
      </c>
      <c r="R303" s="18"/>
      <c r="S303" s="18"/>
    </row>
    <row r="304" spans="1:19" x14ac:dyDescent="0.2">
      <c r="A304" s="20">
        <v>44213</v>
      </c>
      <c r="B304" s="21">
        <v>0.91666666666666663</v>
      </c>
      <c r="C304" s="26">
        <f>-CD[[#This Row],[Verstorbene]]</f>
        <v>-161</v>
      </c>
      <c r="D304" s="36">
        <v>161</v>
      </c>
      <c r="E304" s="51">
        <v>36</v>
      </c>
      <c r="F304" s="23">
        <f>CD[[#This Row],[KH]]-CD[[#This Row],[KH (intensiv)]]</f>
        <v>115</v>
      </c>
      <c r="G304" s="23">
        <f>CD[[#This Row],[Infiziert]]-CD[[#This Row],[KH (nicht intensiv)]]-CD[[#This Row],[KH (intensiv)]]</f>
        <v>302</v>
      </c>
      <c r="H304" s="22">
        <v>14371</v>
      </c>
      <c r="I304" s="22">
        <v>14985</v>
      </c>
      <c r="J304" s="22">
        <v>453</v>
      </c>
      <c r="K304" s="22">
        <v>151</v>
      </c>
      <c r="L304" s="22">
        <v>1533</v>
      </c>
      <c r="M304" s="23">
        <f>CD[[#This Row],[Verstorbene]]+CD[[#This Row],[KH (intensiv)]]+CD[[#This Row],[KH (nicht intensiv)]]+CD[[#This Row],[Infiziert (o. KH)]]+CD[[#This Row],[Genesen]]-CD[[#This Row],[Total]]</f>
        <v>0</v>
      </c>
      <c r="N304" s="24">
        <f>CD[[#This Row],[Total]]-I303</f>
        <v>32</v>
      </c>
      <c r="O304" s="24">
        <f>CD[[#This Row],[Genesen]]-H303</f>
        <v>107</v>
      </c>
      <c r="P304" s="38">
        <f t="shared" ref="P304:P311" si="11">SUM(N298:N304)/$P$1</f>
        <v>89.567551139534018</v>
      </c>
      <c r="R304" s="18"/>
      <c r="S304" s="18"/>
    </row>
    <row r="305" spans="1:19" x14ac:dyDescent="0.2">
      <c r="A305" s="20">
        <v>44214</v>
      </c>
      <c r="B305" s="21">
        <v>0.91666666666666663</v>
      </c>
      <c r="C305" s="26">
        <f>-CD[[#This Row],[Verstorbene]]</f>
        <v>-163</v>
      </c>
      <c r="D305" s="2">
        <v>163</v>
      </c>
      <c r="E305" s="51">
        <v>30</v>
      </c>
      <c r="F305" s="23">
        <f>CD[[#This Row],[KH]]-CD[[#This Row],[KH (intensiv)]]</f>
        <v>118</v>
      </c>
      <c r="G305" s="23">
        <f>CD[[#This Row],[Infiziert]]-CD[[#This Row],[KH (nicht intensiv)]]-CD[[#This Row],[KH (intensiv)]]</f>
        <v>261</v>
      </c>
      <c r="H305" s="22">
        <v>14466</v>
      </c>
      <c r="I305" s="22">
        <v>15038</v>
      </c>
      <c r="J305" s="22">
        <v>409</v>
      </c>
      <c r="K305" s="22">
        <v>148</v>
      </c>
      <c r="L305" s="22">
        <v>1495</v>
      </c>
      <c r="M305" s="23">
        <f>CD[[#This Row],[Verstorbene]]+CD[[#This Row],[KH (intensiv)]]+CD[[#This Row],[KH (nicht intensiv)]]+CD[[#This Row],[Infiziert (o. KH)]]+CD[[#This Row],[Genesen]]-CD[[#This Row],[Total]]</f>
        <v>0</v>
      </c>
      <c r="N305" s="24">
        <f>CD[[#This Row],[Total]]-I304</f>
        <v>53</v>
      </c>
      <c r="O305" s="24">
        <f>CD[[#This Row],[Genesen]]-H304</f>
        <v>95</v>
      </c>
      <c r="P305" s="38">
        <f t="shared" si="11"/>
        <v>88.924337127759983</v>
      </c>
      <c r="R305" s="18"/>
      <c r="S305" s="18"/>
    </row>
    <row r="306" spans="1:19" x14ac:dyDescent="0.2">
      <c r="A306" s="20">
        <v>44215</v>
      </c>
      <c r="B306" s="21">
        <v>0.91666666666666663</v>
      </c>
      <c r="C306" s="26">
        <f>-CD[[#This Row],[Verstorbene]]</f>
        <v>-167</v>
      </c>
      <c r="D306" s="2">
        <v>167</v>
      </c>
      <c r="E306" s="51">
        <v>31</v>
      </c>
      <c r="F306" s="23">
        <f>CD[[#This Row],[KH]]-CD[[#This Row],[KH (intensiv)]]</f>
        <v>111</v>
      </c>
      <c r="G306" s="23">
        <f>CD[[#This Row],[Infiziert]]-CD[[#This Row],[KH (nicht intensiv)]]-CD[[#This Row],[KH (intensiv)]]</f>
        <v>209</v>
      </c>
      <c r="H306" s="22">
        <v>14602</v>
      </c>
      <c r="I306" s="22">
        <v>15120</v>
      </c>
      <c r="J306" s="22">
        <v>351</v>
      </c>
      <c r="K306" s="22">
        <v>142</v>
      </c>
      <c r="L306" s="22">
        <v>1304</v>
      </c>
      <c r="M306" s="23">
        <f>CD[[#This Row],[Verstorbene]]+CD[[#This Row],[KH (intensiv)]]+CD[[#This Row],[KH (nicht intensiv)]]+CD[[#This Row],[Infiziert (o. KH)]]+CD[[#This Row],[Genesen]]-CD[[#This Row],[Total]]</f>
        <v>0</v>
      </c>
      <c r="N306" s="24">
        <f>CD[[#This Row],[Total]]-I305</f>
        <v>82</v>
      </c>
      <c r="O306" s="24">
        <f>CD[[#This Row],[Genesen]]-H305</f>
        <v>136</v>
      </c>
      <c r="P306" s="38">
        <f t="shared" si="11"/>
        <v>80.240947968810545</v>
      </c>
      <c r="R306" s="18"/>
      <c r="S306" s="18"/>
    </row>
    <row r="307" spans="1:19" x14ac:dyDescent="0.2">
      <c r="A307" s="20">
        <v>44216</v>
      </c>
      <c r="B307" s="21">
        <v>0.91666666666666663</v>
      </c>
      <c r="C307" s="26">
        <f>-CD[[#This Row],[Verstorbene]]</f>
        <v>-169</v>
      </c>
      <c r="D307" s="2">
        <v>169</v>
      </c>
      <c r="E307" s="51">
        <v>27</v>
      </c>
      <c r="F307" s="23">
        <f>CD[[#This Row],[KH]]-CD[[#This Row],[KH (intensiv)]]</f>
        <v>111</v>
      </c>
      <c r="G307" s="23">
        <f>CD[[#This Row],[Infiziert]]-CD[[#This Row],[KH (nicht intensiv)]]-CD[[#This Row],[KH (intensiv)]]</f>
        <v>200</v>
      </c>
      <c r="H307" s="22">
        <v>14720</v>
      </c>
      <c r="I307" s="45">
        <v>15227</v>
      </c>
      <c r="J307" s="45">
        <v>338</v>
      </c>
      <c r="K307" s="22">
        <v>138</v>
      </c>
      <c r="L307" s="22">
        <v>1173</v>
      </c>
      <c r="M307" s="23">
        <f>CD[[#This Row],[Verstorbene]]+CD[[#This Row],[KH (intensiv)]]+CD[[#This Row],[KH (nicht intensiv)]]+CD[[#This Row],[Infiziert (o. KH)]]+CD[[#This Row],[Genesen]]-CD[[#This Row],[Total]]</f>
        <v>0</v>
      </c>
      <c r="N307" s="24">
        <f>CD[[#This Row],[Total]]-I306</f>
        <v>107</v>
      </c>
      <c r="O307" s="24">
        <f>CD[[#This Row],[Genesen]]-H306</f>
        <v>118</v>
      </c>
      <c r="P307" s="38">
        <f t="shared" si="11"/>
        <v>83.617821530624227</v>
      </c>
      <c r="R307" s="18"/>
      <c r="S307" s="18"/>
    </row>
    <row r="308" spans="1:19" x14ac:dyDescent="0.2">
      <c r="A308" s="20">
        <v>44217</v>
      </c>
      <c r="B308" s="21">
        <v>0.91666666666666663</v>
      </c>
      <c r="C308" s="26">
        <f>-CD[[#This Row],[Verstorbene]]</f>
        <v>-171</v>
      </c>
      <c r="D308" s="2">
        <v>171</v>
      </c>
      <c r="E308" s="51">
        <v>30</v>
      </c>
      <c r="F308" s="23">
        <f>CD[[#This Row],[KH]]-CD[[#This Row],[KH (intensiv)]]</f>
        <v>109</v>
      </c>
      <c r="G308" s="23">
        <f>CD[[#This Row],[Infiziert]]-CD[[#This Row],[KH (nicht intensiv)]]-CD[[#This Row],[KH (intensiv)]]</f>
        <v>135</v>
      </c>
      <c r="H308" s="22">
        <v>14831</v>
      </c>
      <c r="I308" s="45">
        <v>15276</v>
      </c>
      <c r="J308" s="45">
        <v>274</v>
      </c>
      <c r="K308" s="22">
        <v>139</v>
      </c>
      <c r="L308" s="22">
        <v>1105</v>
      </c>
      <c r="M308" s="23">
        <f>CD[[#This Row],[Verstorbene]]+CD[[#This Row],[KH (intensiv)]]+CD[[#This Row],[KH (nicht intensiv)]]+CD[[#This Row],[Infiziert (o. KH)]]+CD[[#This Row],[Genesen]]-CD[[#This Row],[Total]]</f>
        <v>0</v>
      </c>
      <c r="N308" s="24">
        <f>CD[[#This Row],[Total]]-I307</f>
        <v>49</v>
      </c>
      <c r="O308" s="24">
        <f>CD[[#This Row],[Genesen]]-H307</f>
        <v>111</v>
      </c>
      <c r="P308" s="38">
        <f t="shared" si="11"/>
        <v>77.024877909940386</v>
      </c>
      <c r="Q308" s="3" t="s">
        <v>36</v>
      </c>
      <c r="R308" s="18"/>
      <c r="S308" s="18"/>
    </row>
    <row r="309" spans="1:19" x14ac:dyDescent="0.2">
      <c r="A309" s="20">
        <v>44218</v>
      </c>
      <c r="B309" s="21">
        <v>0.91666666666666663</v>
      </c>
      <c r="C309" s="26">
        <f>-CD[[#This Row],[Verstorbene]]</f>
        <v>-173</v>
      </c>
      <c r="D309" s="3">
        <v>173</v>
      </c>
      <c r="E309" s="4">
        <v>30</v>
      </c>
      <c r="F309" s="23">
        <f>CD[[#This Row],[KH]]-CD[[#This Row],[KH (intensiv)]]</f>
        <v>115</v>
      </c>
      <c r="G309" s="23">
        <f>CD[[#This Row],[Infiziert]]-CD[[#This Row],[KH (nicht intensiv)]]-CD[[#This Row],[KH (intensiv)]]</f>
        <v>204</v>
      </c>
      <c r="H309" s="42">
        <v>14831</v>
      </c>
      <c r="I309" s="44">
        <v>15353</v>
      </c>
      <c r="J309" s="45">
        <v>349</v>
      </c>
      <c r="K309" s="3">
        <v>145</v>
      </c>
      <c r="L309" s="25">
        <v>1105</v>
      </c>
      <c r="M309" s="23">
        <f>CD[[#This Row],[Verstorbene]]+CD[[#This Row],[KH (intensiv)]]+CD[[#This Row],[KH (nicht intensiv)]]+CD[[#This Row],[Infiziert (o. KH)]]+CD[[#This Row],[Genesen]]-CD[[#This Row],[Total]]</f>
        <v>0</v>
      </c>
      <c r="N309" s="24">
        <f>CD[[#This Row],[Total]]-I308</f>
        <v>77</v>
      </c>
      <c r="O309" s="24">
        <f>CD[[#This Row],[Genesen]]-H308</f>
        <v>0</v>
      </c>
      <c r="P309" s="38">
        <f t="shared" si="11"/>
        <v>77.507288418770912</v>
      </c>
      <c r="Q309" s="3" t="s">
        <v>33</v>
      </c>
      <c r="R309" s="18"/>
      <c r="S309" s="18"/>
    </row>
    <row r="310" spans="1:19" x14ac:dyDescent="0.2">
      <c r="A310" s="20">
        <v>44219</v>
      </c>
      <c r="B310" s="21">
        <v>0.91666666666666663</v>
      </c>
      <c r="C310" s="26">
        <f>-CD[[#This Row],[Verstorbene]]</f>
        <v>-174</v>
      </c>
      <c r="D310" s="3">
        <v>174</v>
      </c>
      <c r="E310" s="4">
        <v>30</v>
      </c>
      <c r="F310" s="23">
        <f>CD[[#This Row],[KH]]-CD[[#This Row],[KH (intensiv)]]</f>
        <v>109</v>
      </c>
      <c r="G310" s="23">
        <f>CD[[#This Row],[Infiziert]]-CD[[#This Row],[KH (nicht intensiv)]]-CD[[#This Row],[KH (intensiv)]]</f>
        <v>303</v>
      </c>
      <c r="H310" s="42">
        <v>14831</v>
      </c>
      <c r="I310" s="44">
        <v>15447</v>
      </c>
      <c r="J310" s="45">
        <v>442</v>
      </c>
      <c r="K310" s="3">
        <v>139</v>
      </c>
      <c r="L310" s="25">
        <v>1105</v>
      </c>
      <c r="M310" s="23">
        <f>CD[[#This Row],[Verstorbene]]+CD[[#This Row],[KH (intensiv)]]+CD[[#This Row],[KH (nicht intensiv)]]+CD[[#This Row],[Infiziert (o. KH)]]+CD[[#This Row],[Genesen]]-CD[[#This Row],[Total]]</f>
        <v>0</v>
      </c>
      <c r="N310" s="24">
        <f>CD[[#This Row],[Total]]-I309</f>
        <v>94</v>
      </c>
      <c r="O310" s="24">
        <f>CD[[#This Row],[Genesen]]-H309</f>
        <v>0</v>
      </c>
      <c r="P310" s="38">
        <f t="shared" si="11"/>
        <v>79.436930454093016</v>
      </c>
      <c r="Q310" s="3" t="s">
        <v>33</v>
      </c>
      <c r="R310" s="18"/>
      <c r="S310" s="18"/>
    </row>
    <row r="311" spans="1:19" x14ac:dyDescent="0.2">
      <c r="A311" s="20">
        <v>44220</v>
      </c>
      <c r="B311" s="21">
        <v>0.91666666666666663</v>
      </c>
      <c r="C311" s="26">
        <f>-CD[[#This Row],[Verstorbene]]</f>
        <v>-174</v>
      </c>
      <c r="D311" s="3">
        <v>174</v>
      </c>
      <c r="E311" s="4">
        <v>29</v>
      </c>
      <c r="F311" s="23">
        <f>CD[[#This Row],[KH]]-CD[[#This Row],[KH (intensiv)]]</f>
        <v>111</v>
      </c>
      <c r="G311" s="23">
        <f>CD[[#This Row],[Infiziert]]-CD[[#This Row],[KH (nicht intensiv)]]-CD[[#This Row],[KH (intensiv)]]</f>
        <v>337</v>
      </c>
      <c r="H311" s="42">
        <v>14831</v>
      </c>
      <c r="I311" s="44">
        <v>15482</v>
      </c>
      <c r="J311" s="45">
        <v>477</v>
      </c>
      <c r="K311" s="3">
        <v>140</v>
      </c>
      <c r="L311" s="25">
        <v>1105</v>
      </c>
      <c r="M311" s="23">
        <f>CD[[#This Row],[Verstorbene]]+CD[[#This Row],[KH (intensiv)]]+CD[[#This Row],[KH (nicht intensiv)]]+CD[[#This Row],[Infiziert (o. KH)]]+CD[[#This Row],[Genesen]]-CD[[#This Row],[Total]]</f>
        <v>0</v>
      </c>
      <c r="N311" s="24">
        <f>CD[[#This Row],[Total]]-I310</f>
        <v>35</v>
      </c>
      <c r="O311" s="24">
        <f>CD[[#This Row],[Genesen]]-H310</f>
        <v>0</v>
      </c>
      <c r="P311" s="38">
        <f t="shared" si="11"/>
        <v>79.919340962923528</v>
      </c>
      <c r="Q311" s="3" t="s">
        <v>33</v>
      </c>
      <c r="R311" s="18"/>
      <c r="S311" s="18"/>
    </row>
    <row r="312" spans="1:19" x14ac:dyDescent="0.2">
      <c r="A312" s="20">
        <v>44221</v>
      </c>
      <c r="B312" s="21">
        <v>0.91666666666666663</v>
      </c>
      <c r="C312" s="26">
        <f>-CD[[#This Row],[Verstorbene]]</f>
        <v>-180</v>
      </c>
      <c r="D312" s="3">
        <v>180</v>
      </c>
      <c r="E312" s="4">
        <v>30</v>
      </c>
      <c r="F312" s="23">
        <f>CD[[#This Row],[KH]]-CD[[#This Row],[KH (intensiv)]]</f>
        <v>113</v>
      </c>
      <c r="G312" s="23">
        <f>CD[[#This Row],[Infiziert]]-CD[[#This Row],[KH (nicht intensiv)]]-CD[[#This Row],[KH (intensiv)]]</f>
        <v>129</v>
      </c>
      <c r="H312" s="22">
        <v>15056</v>
      </c>
      <c r="I312" s="44">
        <v>15508</v>
      </c>
      <c r="J312" s="45">
        <v>272</v>
      </c>
      <c r="K312" s="3">
        <v>143</v>
      </c>
      <c r="L312" s="22">
        <v>928</v>
      </c>
      <c r="M312" s="23">
        <f>CD[[#This Row],[Verstorbene]]+CD[[#This Row],[KH (intensiv)]]+CD[[#This Row],[KH (nicht intensiv)]]+CD[[#This Row],[Infiziert (o. KH)]]+CD[[#This Row],[Genesen]]-CD[[#This Row],[Total]]</f>
        <v>0</v>
      </c>
      <c r="N312" s="24">
        <f>CD[[#This Row],[Total]]-I311</f>
        <v>26</v>
      </c>
      <c r="O312" s="24">
        <f>CD[[#This Row],[Genesen]]-H311</f>
        <v>225</v>
      </c>
      <c r="P312" s="38">
        <f t="shared" ref="P312:P318" si="12">SUM(N306:N312)/$P$1</f>
        <v>75.577646383448808</v>
      </c>
      <c r="R312" s="18"/>
      <c r="S312" s="18"/>
    </row>
    <row r="313" spans="1:19" x14ac:dyDescent="0.2">
      <c r="A313" s="20">
        <v>44222</v>
      </c>
      <c r="B313" s="21">
        <v>0.91666666666666663</v>
      </c>
      <c r="C313" s="26">
        <f>-CD[[#This Row],[Verstorbene]]</f>
        <v>-182</v>
      </c>
      <c r="D313" s="3">
        <v>182</v>
      </c>
      <c r="E313" s="4">
        <v>22</v>
      </c>
      <c r="F313" s="23">
        <f>CD[[#This Row],[KH]]-CD[[#This Row],[KH (intensiv)]]</f>
        <v>112</v>
      </c>
      <c r="G313" s="23">
        <f>CD[[#This Row],[Infiziert]]-CD[[#This Row],[KH (nicht intensiv)]]-CD[[#This Row],[KH (intensiv)]]</f>
        <v>207</v>
      </c>
      <c r="H313" s="25">
        <v>15056</v>
      </c>
      <c r="I313" s="44">
        <v>15579</v>
      </c>
      <c r="J313" s="45">
        <v>341</v>
      </c>
      <c r="K313" s="3">
        <v>134</v>
      </c>
      <c r="L313" s="25">
        <v>928</v>
      </c>
      <c r="M313" s="23">
        <f>CD[[#This Row],[Verstorbene]]+CD[[#This Row],[KH (intensiv)]]+CD[[#This Row],[KH (nicht intensiv)]]+CD[[#This Row],[Infiziert (o. KH)]]+CD[[#This Row],[Genesen]]-CD[[#This Row],[Total]]</f>
        <v>0</v>
      </c>
      <c r="N313" s="24">
        <f>CD[[#This Row],[Total]]-I312</f>
        <v>71</v>
      </c>
      <c r="O313" s="24">
        <f>CD[[#This Row],[Genesen]]-H312</f>
        <v>0</v>
      </c>
      <c r="P313" s="38">
        <f t="shared" si="12"/>
        <v>73.808807851070227</v>
      </c>
      <c r="Q313" s="3" t="s">
        <v>33</v>
      </c>
      <c r="R313" s="18"/>
      <c r="S313" s="18"/>
    </row>
    <row r="314" spans="1:19" x14ac:dyDescent="0.2">
      <c r="A314" s="20">
        <v>44223</v>
      </c>
      <c r="B314" s="21">
        <v>0.91666666666666663</v>
      </c>
      <c r="C314" s="26">
        <f>-CD[[#This Row],[Verstorbene]]</f>
        <v>-195</v>
      </c>
      <c r="D314" s="3">
        <v>195</v>
      </c>
      <c r="E314" s="4">
        <v>25</v>
      </c>
      <c r="F314" s="23">
        <f>CD[[#This Row],[KH]]-CD[[#This Row],[KH (intensiv)]]</f>
        <v>107</v>
      </c>
      <c r="G314" s="23">
        <f>CD[[#This Row],[Infiziert]]-CD[[#This Row],[KH (nicht intensiv)]]-CD[[#This Row],[KH (intensiv)]]</f>
        <v>353</v>
      </c>
      <c r="H314" s="3">
        <v>15039</v>
      </c>
      <c r="I314" s="44">
        <v>15719</v>
      </c>
      <c r="J314" s="44">
        <v>485</v>
      </c>
      <c r="K314" s="3">
        <v>132</v>
      </c>
      <c r="L314" s="3">
        <v>1087</v>
      </c>
      <c r="M314" s="23">
        <f>CD[[#This Row],[Verstorbene]]+CD[[#This Row],[KH (intensiv)]]+CD[[#This Row],[KH (nicht intensiv)]]+CD[[#This Row],[Infiziert (o. KH)]]+CD[[#This Row],[Genesen]]-CD[[#This Row],[Total]]</f>
        <v>0</v>
      </c>
      <c r="N314" s="24">
        <f>CD[[#This Row],[Total]]-I313</f>
        <v>140</v>
      </c>
      <c r="O314" s="46">
        <f>CD[[#This Row],[Genesen]]-H313</f>
        <v>-17</v>
      </c>
      <c r="P314" s="38">
        <f t="shared" si="12"/>
        <v>79.115323448205999</v>
      </c>
      <c r="R314" s="18"/>
      <c r="S314" s="18"/>
    </row>
    <row r="315" spans="1:19" x14ac:dyDescent="0.2">
      <c r="A315" s="20">
        <v>44224</v>
      </c>
      <c r="B315" s="21">
        <v>0.91666666666666663</v>
      </c>
      <c r="C315" s="26">
        <f>-CD[[#This Row],[Verstorbene]]</f>
        <v>-198</v>
      </c>
      <c r="D315" s="3">
        <v>198</v>
      </c>
      <c r="E315" s="4">
        <v>21</v>
      </c>
      <c r="F315" s="23">
        <f>CD[[#This Row],[KH]]-CD[[#This Row],[KH (intensiv)]]</f>
        <v>116</v>
      </c>
      <c r="G315" s="23">
        <f>CD[[#This Row],[Infiziert]]-CD[[#This Row],[KH (nicht intensiv)]]-CD[[#This Row],[KH (intensiv)]]</f>
        <v>295</v>
      </c>
      <c r="H315" s="3">
        <v>15114</v>
      </c>
      <c r="I315" s="44">
        <v>15744</v>
      </c>
      <c r="J315" s="44">
        <v>432</v>
      </c>
      <c r="K315" s="3">
        <v>137</v>
      </c>
      <c r="L315" s="3">
        <v>1196</v>
      </c>
      <c r="M315" s="23">
        <f>CD[[#This Row],[Verstorbene]]+CD[[#This Row],[KH (intensiv)]]+CD[[#This Row],[KH (nicht intensiv)]]+CD[[#This Row],[Infiziert (o. KH)]]+CD[[#This Row],[Genesen]]-CD[[#This Row],[Total]]</f>
        <v>0</v>
      </c>
      <c r="N315" s="24">
        <f>CD[[#This Row],[Total]]-I314</f>
        <v>25</v>
      </c>
      <c r="O315" s="24">
        <f>CD[[#This Row],[Genesen]]-H314</f>
        <v>75</v>
      </c>
      <c r="P315" s="38">
        <f t="shared" si="12"/>
        <v>75.256039377561805</v>
      </c>
    </row>
    <row r="316" spans="1:19" x14ac:dyDescent="0.2">
      <c r="A316" s="20">
        <v>44225</v>
      </c>
      <c r="B316" s="21">
        <v>0.91666666666666663</v>
      </c>
      <c r="C316" s="26">
        <f>-CD[[#This Row],[Verstorbene]]</f>
        <v>-204</v>
      </c>
      <c r="D316" s="3">
        <v>204</v>
      </c>
      <c r="E316" s="4">
        <v>20</v>
      </c>
      <c r="F316" s="23">
        <f>CD[[#This Row],[KH]]-CD[[#This Row],[KH (intensiv)]]</f>
        <v>105</v>
      </c>
      <c r="G316" s="23">
        <f>CD[[#This Row],[Infiziert]]-CD[[#This Row],[KH (nicht intensiv)]]-CD[[#This Row],[KH (intensiv)]]</f>
        <v>308</v>
      </c>
      <c r="H316" s="3">
        <v>15204</v>
      </c>
      <c r="I316" s="44">
        <v>15841</v>
      </c>
      <c r="J316" s="44">
        <v>433</v>
      </c>
      <c r="K316" s="3">
        <v>125</v>
      </c>
      <c r="L316" s="3">
        <v>1253</v>
      </c>
      <c r="M316" s="23">
        <f>CD[[#This Row],[Verstorbene]]+CD[[#This Row],[KH (intensiv)]]+CD[[#This Row],[KH (nicht intensiv)]]+CD[[#This Row],[Infiziert (o. KH)]]+CD[[#This Row],[Genesen]]-CD[[#This Row],[Total]]</f>
        <v>0</v>
      </c>
      <c r="N316" s="24">
        <f>CD[[#This Row],[Total]]-I315</f>
        <v>97</v>
      </c>
      <c r="O316" s="24">
        <f>CD[[#This Row],[Genesen]]-H315</f>
        <v>90</v>
      </c>
      <c r="P316" s="38">
        <f t="shared" si="12"/>
        <v>78.472109436431964</v>
      </c>
    </row>
    <row r="317" spans="1:19" x14ac:dyDescent="0.2">
      <c r="A317" s="20">
        <v>44226</v>
      </c>
      <c r="B317" s="21">
        <v>0.91666666666666663</v>
      </c>
      <c r="C317" s="26">
        <f>-CD[[#This Row],[Verstorbene]]</f>
        <v>-206</v>
      </c>
      <c r="D317" s="3">
        <v>206</v>
      </c>
      <c r="E317" s="4">
        <v>19</v>
      </c>
      <c r="F317" s="23">
        <f>CD[[#This Row],[KH]]-CD[[#This Row],[KH (intensiv)]]</f>
        <v>100</v>
      </c>
      <c r="G317" s="23">
        <f>CD[[#This Row],[Infiziert]]-CD[[#This Row],[KH (nicht intensiv)]]-CD[[#This Row],[KH (intensiv)]]</f>
        <v>251</v>
      </c>
      <c r="H317" s="3">
        <v>15331</v>
      </c>
      <c r="I317" s="44">
        <v>15907</v>
      </c>
      <c r="J317" s="44">
        <v>370</v>
      </c>
      <c r="K317" s="3">
        <v>119</v>
      </c>
      <c r="L317" s="3">
        <v>1149</v>
      </c>
      <c r="M317" s="23">
        <f>CD[[#This Row],[Verstorbene]]+CD[[#This Row],[KH (intensiv)]]+CD[[#This Row],[KH (nicht intensiv)]]+CD[[#This Row],[Infiziert (o. KH)]]+CD[[#This Row],[Genesen]]-CD[[#This Row],[Total]]</f>
        <v>0</v>
      </c>
      <c r="N317" s="24">
        <f>CD[[#This Row],[Total]]-I316</f>
        <v>66</v>
      </c>
      <c r="O317" s="24">
        <f>CD[[#This Row],[Genesen]]-H316</f>
        <v>127</v>
      </c>
      <c r="P317" s="38">
        <f t="shared" si="12"/>
        <v>73.969611354013736</v>
      </c>
    </row>
    <row r="318" spans="1:19" x14ac:dyDescent="0.2">
      <c r="A318" s="20">
        <v>44227</v>
      </c>
      <c r="B318" s="21">
        <v>0.91666666666666663</v>
      </c>
      <c r="C318" s="26">
        <f>-CD[[#This Row],[Verstorbene]]</f>
        <v>-206</v>
      </c>
      <c r="D318" s="3">
        <v>206</v>
      </c>
      <c r="E318" s="4">
        <v>21</v>
      </c>
      <c r="F318" s="23">
        <f>CD[[#This Row],[KH]]-CD[[#This Row],[KH (intensiv)]]</f>
        <v>96</v>
      </c>
      <c r="G318" s="23">
        <f>CD[[#This Row],[Infiziert]]-CD[[#This Row],[KH (nicht intensiv)]]-CD[[#This Row],[KH (intensiv)]]</f>
        <v>259</v>
      </c>
      <c r="H318" s="3">
        <v>15357</v>
      </c>
      <c r="I318" s="44">
        <v>15939</v>
      </c>
      <c r="J318" s="44">
        <v>376</v>
      </c>
      <c r="K318" s="3">
        <v>117</v>
      </c>
      <c r="L318" s="3">
        <v>1062</v>
      </c>
      <c r="M318" s="23">
        <f>CD[[#This Row],[Verstorbene]]+CD[[#This Row],[KH (intensiv)]]+CD[[#This Row],[KH (nicht intensiv)]]+CD[[#This Row],[Infiziert (o. KH)]]+CD[[#This Row],[Genesen]]-CD[[#This Row],[Total]]</f>
        <v>0</v>
      </c>
      <c r="N318" s="24">
        <f>CD[[#This Row],[Total]]-I317</f>
        <v>32</v>
      </c>
      <c r="O318" s="24">
        <f>CD[[#This Row],[Genesen]]-H317</f>
        <v>26</v>
      </c>
      <c r="P318" s="38">
        <f t="shared" si="12"/>
        <v>73.48720084518321</v>
      </c>
      <c r="Q318" s="3" t="s">
        <v>34</v>
      </c>
    </row>
    <row r="319" spans="1:19" x14ac:dyDescent="0.2">
      <c r="A319" s="20">
        <v>44228</v>
      </c>
      <c r="B319" s="21">
        <v>0.91666666666666663</v>
      </c>
      <c r="C319" s="26">
        <f>-CD[[#This Row],[Verstorbene]]</f>
        <v>-206</v>
      </c>
      <c r="D319" s="3">
        <v>206</v>
      </c>
      <c r="E319" s="4">
        <v>21</v>
      </c>
      <c r="F319" s="23">
        <f>CD[[#This Row],[KH]]-CD[[#This Row],[KH (intensiv)]]</f>
        <v>111</v>
      </c>
      <c r="G319" s="23">
        <f>CD[[#This Row],[Infiziert]]-CD[[#This Row],[KH (nicht intensiv)]]-CD[[#This Row],[KH (intensiv)]]</f>
        <v>249</v>
      </c>
      <c r="H319" s="3">
        <v>15361</v>
      </c>
      <c r="I319" s="44">
        <v>15948</v>
      </c>
      <c r="J319" s="44">
        <v>381</v>
      </c>
      <c r="K319" s="3">
        <v>132</v>
      </c>
      <c r="L319" s="3">
        <v>1089</v>
      </c>
      <c r="M319" s="23">
        <f>CD[[#This Row],[Verstorbene]]+CD[[#This Row],[KH (intensiv)]]+CD[[#This Row],[KH (nicht intensiv)]]+CD[[#This Row],[Infiziert (o. KH)]]+CD[[#This Row],[Genesen]]-CD[[#This Row],[Total]]</f>
        <v>0</v>
      </c>
      <c r="N319" s="24">
        <f>CD[[#This Row],[Total]]-I318</f>
        <v>9</v>
      </c>
      <c r="O319" s="24">
        <f>CD[[#This Row],[Genesen]]-H318</f>
        <v>4</v>
      </c>
      <c r="P319" s="38">
        <f t="shared" ref="P319:P324" si="13">SUM(N313:N319)/$P$1</f>
        <v>70.753541295143577</v>
      </c>
    </row>
    <row r="320" spans="1:19" x14ac:dyDescent="0.2">
      <c r="A320" s="20">
        <v>44229</v>
      </c>
      <c r="B320" s="21">
        <v>0.91666666666666663</v>
      </c>
      <c r="C320" s="26">
        <f>-CD[[#This Row],[Verstorbene]]</f>
        <v>-218</v>
      </c>
      <c r="D320" s="3">
        <v>218</v>
      </c>
      <c r="E320" s="4">
        <v>23</v>
      </c>
      <c r="F320" s="23">
        <f>CD[[#This Row],[KH]]-CD[[#This Row],[KH (intensiv)]]</f>
        <v>106</v>
      </c>
      <c r="G320" s="23">
        <f>CD[[#This Row],[Infiziert]]-CD[[#This Row],[KH (nicht intensiv)]]-CD[[#This Row],[KH (intensiv)]]</f>
        <v>290</v>
      </c>
      <c r="H320" s="3">
        <v>15381</v>
      </c>
      <c r="I320" s="44">
        <v>16018</v>
      </c>
      <c r="J320" s="44">
        <v>419</v>
      </c>
      <c r="K320" s="3">
        <v>129</v>
      </c>
      <c r="L320" s="3">
        <v>1074</v>
      </c>
      <c r="M320" s="23">
        <f>CD[[#This Row],[Verstorbene]]+CD[[#This Row],[KH (intensiv)]]+CD[[#This Row],[KH (nicht intensiv)]]+CD[[#This Row],[Infiziert (o. KH)]]+CD[[#This Row],[Genesen]]-CD[[#This Row],[Total]]</f>
        <v>0</v>
      </c>
      <c r="N320" s="24">
        <f>CD[[#This Row],[Total]]-I319</f>
        <v>70</v>
      </c>
      <c r="O320" s="24">
        <f>CD[[#This Row],[Genesen]]-H319</f>
        <v>20</v>
      </c>
      <c r="P320" s="38">
        <f t="shared" si="13"/>
        <v>70.592737792200069</v>
      </c>
    </row>
    <row r="321" spans="1:17" x14ac:dyDescent="0.2">
      <c r="A321" s="20">
        <v>44230</v>
      </c>
      <c r="B321" s="21">
        <v>0.91666666666666663</v>
      </c>
      <c r="C321" s="26">
        <f>-CD[[#This Row],[Verstorbene]]</f>
        <v>-221</v>
      </c>
      <c r="D321" s="3">
        <v>221</v>
      </c>
      <c r="E321" s="4">
        <v>23</v>
      </c>
      <c r="F321" s="23">
        <f>CD[[#This Row],[KH]]-CD[[#This Row],[KH (intensiv)]]</f>
        <v>107</v>
      </c>
      <c r="G321" s="23">
        <f>CD[[#This Row],[Infiziert]]-CD[[#This Row],[KH (nicht intensiv)]]-CD[[#This Row],[KH (intensiv)]]</f>
        <v>338</v>
      </c>
      <c r="H321" s="3">
        <v>15391</v>
      </c>
      <c r="I321" s="44">
        <v>16080</v>
      </c>
      <c r="J321" s="44">
        <v>468</v>
      </c>
      <c r="K321" s="3">
        <v>130</v>
      </c>
      <c r="L321" s="3">
        <v>1102</v>
      </c>
      <c r="M321" s="23">
        <f>CD[[#This Row],[Verstorbene]]+CD[[#This Row],[KH (intensiv)]]+CD[[#This Row],[KH (nicht intensiv)]]+CD[[#This Row],[Infiziert (o. KH)]]+CD[[#This Row],[Genesen]]-CD[[#This Row],[Total]]</f>
        <v>0</v>
      </c>
      <c r="N321" s="24">
        <f>CD[[#This Row],[Total]]-I320</f>
        <v>62</v>
      </c>
      <c r="O321" s="24">
        <f>CD[[#This Row],[Genesen]]-H320</f>
        <v>10</v>
      </c>
      <c r="P321" s="38">
        <f t="shared" si="13"/>
        <v>58.05006456260643</v>
      </c>
    </row>
    <row r="322" spans="1:17" x14ac:dyDescent="0.2">
      <c r="A322" s="20">
        <v>44231</v>
      </c>
      <c r="B322" s="21">
        <v>0.91666666666666663</v>
      </c>
      <c r="C322" s="26">
        <f>-CD[[#This Row],[Verstorbene]]</f>
        <v>-227</v>
      </c>
      <c r="D322" s="3">
        <v>227</v>
      </c>
      <c r="E322" s="4">
        <v>24</v>
      </c>
      <c r="F322" s="23">
        <f>CD[[#This Row],[KH]]-CD[[#This Row],[KH (intensiv)]]</f>
        <v>100</v>
      </c>
      <c r="G322" s="23">
        <f>CD[[#This Row],[Infiziert]]-CD[[#This Row],[KH (nicht intensiv)]]-CD[[#This Row],[KH (intensiv)]]</f>
        <v>310</v>
      </c>
      <c r="H322" s="3">
        <v>15479</v>
      </c>
      <c r="I322" s="44">
        <v>16140</v>
      </c>
      <c r="J322" s="44">
        <v>434</v>
      </c>
      <c r="K322" s="3">
        <v>124</v>
      </c>
      <c r="L322" s="3">
        <v>1117</v>
      </c>
      <c r="M322" s="23">
        <f>CD[[#This Row],[Verstorbene]]+CD[[#This Row],[KH (intensiv)]]+CD[[#This Row],[KH (nicht intensiv)]]+CD[[#This Row],[Infiziert (o. KH)]]+CD[[#This Row],[Genesen]]-CD[[#This Row],[Total]]</f>
        <v>0</v>
      </c>
      <c r="N322" s="24">
        <f>CD[[#This Row],[Total]]-I321</f>
        <v>60</v>
      </c>
      <c r="O322" s="24">
        <f>CD[[#This Row],[Genesen]]-H321</f>
        <v>88</v>
      </c>
      <c r="P322" s="38">
        <f t="shared" si="13"/>
        <v>63.678187165629218</v>
      </c>
    </row>
    <row r="323" spans="1:17" x14ac:dyDescent="0.2">
      <c r="A323" s="20">
        <v>44232</v>
      </c>
      <c r="B323" s="21">
        <v>0.99930555555555556</v>
      </c>
      <c r="C323" s="26">
        <f>-CD[[#This Row],[Verstorbene]]</f>
        <v>-228</v>
      </c>
      <c r="D323" s="3">
        <v>228</v>
      </c>
      <c r="E323" s="4">
        <v>24</v>
      </c>
      <c r="F323" s="23">
        <f>CD[[#This Row],[KH]]-CD[[#This Row],[KH (intensiv)]]</f>
        <v>100</v>
      </c>
      <c r="G323" s="23">
        <f>CD[[#This Row],[Infiziert]]-CD[[#This Row],[KH (nicht intensiv)]]-CD[[#This Row],[KH (intensiv)]]</f>
        <v>1144</v>
      </c>
      <c r="H323" s="3">
        <v>14700</v>
      </c>
      <c r="I323" s="44">
        <v>16196</v>
      </c>
      <c r="J323" s="44">
        <v>1268</v>
      </c>
      <c r="K323" s="3">
        <v>124</v>
      </c>
      <c r="L323" s="3">
        <v>1126</v>
      </c>
      <c r="M323" s="23">
        <f>CD[[#This Row],[Verstorbene]]+CD[[#This Row],[KH (intensiv)]]+CD[[#This Row],[KH (nicht intensiv)]]+CD[[#This Row],[Infiziert (o. KH)]]+CD[[#This Row],[Genesen]]-CD[[#This Row],[Total]]</f>
        <v>0</v>
      </c>
      <c r="N323" s="24">
        <f>CD[[#This Row],[Total]]-I322</f>
        <v>56</v>
      </c>
      <c r="O323" s="46">
        <f>CD[[#This Row],[Genesen]]-H322</f>
        <v>-779</v>
      </c>
      <c r="P323" s="38">
        <f t="shared" si="13"/>
        <v>57.085243544945385</v>
      </c>
      <c r="Q323" s="3" t="s">
        <v>35</v>
      </c>
    </row>
    <row r="324" spans="1:17" x14ac:dyDescent="0.2">
      <c r="A324" s="20">
        <v>44233</v>
      </c>
      <c r="B324" s="21">
        <v>0.99930555555555556</v>
      </c>
      <c r="C324" s="26">
        <f>-CD[[#This Row],[Verstorbene]]</f>
        <v>-233</v>
      </c>
      <c r="D324" s="44">
        <v>233</v>
      </c>
      <c r="E324" s="4">
        <v>24</v>
      </c>
      <c r="F324" s="23">
        <f>CD[[#This Row],[KH]]-CD[[#This Row],[KH (intensiv)]]</f>
        <v>100</v>
      </c>
      <c r="G324" s="23">
        <f>CD[[#This Row],[Infiziert]]-CD[[#This Row],[KH (nicht intensiv)]]-CD[[#This Row],[KH (intensiv)]]</f>
        <v>1047</v>
      </c>
      <c r="H324" s="44">
        <v>14820</v>
      </c>
      <c r="I324" s="44">
        <v>16224</v>
      </c>
      <c r="J324" s="44">
        <v>1171</v>
      </c>
      <c r="K324" s="3">
        <v>124</v>
      </c>
      <c r="L324" s="3">
        <v>1054</v>
      </c>
      <c r="M324" s="23">
        <f>CD[[#This Row],[Verstorbene]]+CD[[#This Row],[KH (intensiv)]]+CD[[#This Row],[KH (nicht intensiv)]]+CD[[#This Row],[Infiziert (o. KH)]]+CD[[#This Row],[Genesen]]-CD[[#This Row],[Total]]</f>
        <v>0</v>
      </c>
      <c r="N324" s="24">
        <f>CD[[#This Row],[Total]]-I323</f>
        <v>28</v>
      </c>
      <c r="O324" s="24">
        <f>CD[[#This Row],[Genesen]]-H323</f>
        <v>120</v>
      </c>
      <c r="P324" s="38">
        <f t="shared" si="13"/>
        <v>50.974710433092071</v>
      </c>
      <c r="Q324" s="17"/>
    </row>
    <row r="325" spans="1:17" x14ac:dyDescent="0.2">
      <c r="A325" s="20">
        <v>44234</v>
      </c>
      <c r="B325" s="21">
        <v>0.99930555555555556</v>
      </c>
      <c r="C325" s="26">
        <f>-CD[[#This Row],[Verstorbene]]</f>
        <v>-233</v>
      </c>
      <c r="D325" s="44">
        <v>233</v>
      </c>
      <c r="E325" s="4">
        <v>24</v>
      </c>
      <c r="F325" s="23">
        <f>CD[[#This Row],[KH]]-CD[[#This Row],[KH (intensiv)]]</f>
        <v>100</v>
      </c>
      <c r="G325" s="23">
        <f>CD[[#This Row],[Infiziert]]-CD[[#This Row],[KH (nicht intensiv)]]-CD[[#This Row],[KH (intensiv)]]</f>
        <v>999</v>
      </c>
      <c r="H325" s="44">
        <v>14912</v>
      </c>
      <c r="I325" s="44">
        <v>16268</v>
      </c>
      <c r="J325" s="44">
        <v>1123</v>
      </c>
      <c r="K325" s="3">
        <v>124</v>
      </c>
      <c r="L325" s="3">
        <v>1039</v>
      </c>
      <c r="M325" s="23">
        <f>CD[[#This Row],[Verstorbene]]+CD[[#This Row],[KH (intensiv)]]+CD[[#This Row],[KH (nicht intensiv)]]+CD[[#This Row],[Infiziert (o. KH)]]+CD[[#This Row],[Genesen]]-CD[[#This Row],[Total]]</f>
        <v>0</v>
      </c>
      <c r="N325" s="24">
        <f>CD[[#This Row],[Total]]-I324</f>
        <v>44</v>
      </c>
      <c r="O325" s="24">
        <f>CD[[#This Row],[Genesen]]-H324</f>
        <v>92</v>
      </c>
      <c r="P325" s="38">
        <f t="shared" ref="P325:P330" si="14">SUM(N319:N325)/$P$1</f>
        <v>52.904352468414167</v>
      </c>
      <c r="Q325" s="17"/>
    </row>
    <row r="326" spans="1:17" x14ac:dyDescent="0.2">
      <c r="A326" s="20">
        <v>44235</v>
      </c>
      <c r="B326" s="21">
        <v>0.99930555555555556</v>
      </c>
      <c r="C326" s="26">
        <f>-CD[[#This Row],[Verstorbene]]</f>
        <v>-233</v>
      </c>
      <c r="D326" s="44">
        <v>233</v>
      </c>
      <c r="E326" s="4">
        <v>23</v>
      </c>
      <c r="F326" s="23">
        <f>CD[[#This Row],[KH]]-CD[[#This Row],[KH (intensiv)]]</f>
        <v>91</v>
      </c>
      <c r="G326" s="23">
        <f>CD[[#This Row],[Infiziert]]-CD[[#This Row],[KH (nicht intensiv)]]-CD[[#This Row],[KH (intensiv)]]</f>
        <v>931</v>
      </c>
      <c r="H326" s="44">
        <v>15010</v>
      </c>
      <c r="I326" s="42">
        <v>16288</v>
      </c>
      <c r="J326" s="42">
        <v>1045</v>
      </c>
      <c r="K326" s="3">
        <v>114</v>
      </c>
      <c r="L326" s="3">
        <v>988</v>
      </c>
      <c r="M326" s="23">
        <f>CD[[#This Row],[Verstorbene]]+CD[[#This Row],[KH (intensiv)]]+CD[[#This Row],[KH (nicht intensiv)]]+CD[[#This Row],[Infiziert (o. KH)]]+CD[[#This Row],[Genesen]]-CD[[#This Row],[Total]]</f>
        <v>0</v>
      </c>
      <c r="N326" s="24">
        <f>CD[[#This Row],[Total]]-I325</f>
        <v>20</v>
      </c>
      <c r="O326" s="24">
        <f>CD[[#This Row],[Genesen]]-H325</f>
        <v>98</v>
      </c>
      <c r="P326" s="38">
        <f t="shared" si="14"/>
        <v>54.673191000792762</v>
      </c>
      <c r="Q326" s="17" t="s">
        <v>40</v>
      </c>
    </row>
    <row r="327" spans="1:17" x14ac:dyDescent="0.2">
      <c r="A327" s="20">
        <v>44236</v>
      </c>
      <c r="B327" s="21">
        <v>0.99930555555555556</v>
      </c>
      <c r="C327" s="26">
        <f>-CD[[#This Row],[Verstorbene]]</f>
        <v>-246</v>
      </c>
      <c r="D327" s="44">
        <v>246</v>
      </c>
      <c r="E327" s="4">
        <v>19</v>
      </c>
      <c r="F327" s="23">
        <f>CD[[#This Row],[KH]]-CD[[#This Row],[KH (intensiv)]]</f>
        <v>78</v>
      </c>
      <c r="G327" s="23">
        <f>CD[[#This Row],[Infiziert]]-CD[[#This Row],[KH (nicht intensiv)]]-CD[[#This Row],[KH (intensiv)]]</f>
        <v>881</v>
      </c>
      <c r="H327" s="44">
        <v>15102</v>
      </c>
      <c r="I327" s="42">
        <v>16326</v>
      </c>
      <c r="J327" s="42">
        <v>978</v>
      </c>
      <c r="K327" s="3">
        <v>97</v>
      </c>
      <c r="L327" s="3">
        <v>923</v>
      </c>
      <c r="M327" s="23">
        <f>CD[[#This Row],[Verstorbene]]+CD[[#This Row],[KH (intensiv)]]+CD[[#This Row],[KH (nicht intensiv)]]+CD[[#This Row],[Infiziert (o. KH)]]+CD[[#This Row],[Genesen]]-CD[[#This Row],[Total]]</f>
        <v>0</v>
      </c>
      <c r="N327" s="24">
        <f>CD[[#This Row],[Total]]-I326</f>
        <v>38</v>
      </c>
      <c r="O327" s="24">
        <f>CD[[#This Row],[Genesen]]-H326</f>
        <v>92</v>
      </c>
      <c r="P327" s="38">
        <f t="shared" si="14"/>
        <v>49.5274789066005</v>
      </c>
      <c r="Q327" s="17"/>
    </row>
    <row r="328" spans="1:17" x14ac:dyDescent="0.2">
      <c r="A328" s="20">
        <v>44237</v>
      </c>
      <c r="B328" s="21">
        <v>0.99930555555555556</v>
      </c>
      <c r="C328" s="26">
        <f>-CD[[#This Row],[Verstorbene]]</f>
        <v>-248</v>
      </c>
      <c r="D328" s="44">
        <v>248</v>
      </c>
      <c r="E328" s="4">
        <v>18</v>
      </c>
      <c r="F328" s="23">
        <f>CD[[#This Row],[KH]]-CD[[#This Row],[KH (intensiv)]]</f>
        <v>69</v>
      </c>
      <c r="G328" s="23">
        <f>CD[[#This Row],[Infiziert]]-CD[[#This Row],[KH (nicht intensiv)]]-CD[[#This Row],[KH (intensiv)]]</f>
        <v>859</v>
      </c>
      <c r="H328" s="44">
        <v>15171</v>
      </c>
      <c r="I328" s="42">
        <v>16365</v>
      </c>
      <c r="J328" s="42">
        <v>946</v>
      </c>
      <c r="K328" s="3">
        <v>87</v>
      </c>
      <c r="L328" s="3">
        <v>977</v>
      </c>
      <c r="M328" s="23">
        <f>CD[[#This Row],[Verstorbene]]+CD[[#This Row],[KH (intensiv)]]+CD[[#This Row],[KH (nicht intensiv)]]+CD[[#This Row],[Infiziert (o. KH)]]+CD[[#This Row],[Genesen]]-CD[[#This Row],[Total]]</f>
        <v>0</v>
      </c>
      <c r="N328" s="24">
        <f>CD[[#This Row],[Total]]-I327</f>
        <v>39</v>
      </c>
      <c r="O328" s="24">
        <f>CD[[#This Row],[Genesen]]-H327</f>
        <v>69</v>
      </c>
      <c r="P328" s="38">
        <f t="shared" si="14"/>
        <v>45.828998338899815</v>
      </c>
      <c r="Q328" s="17"/>
    </row>
    <row r="329" spans="1:17" x14ac:dyDescent="0.2">
      <c r="A329" s="20">
        <v>44238</v>
      </c>
      <c r="B329" s="21">
        <v>0.99930555555555556</v>
      </c>
      <c r="C329" s="26">
        <f>-CD[[#This Row],[Verstorbene]]</f>
        <v>-248</v>
      </c>
      <c r="D329" s="44">
        <v>248</v>
      </c>
      <c r="E329" s="4">
        <v>16</v>
      </c>
      <c r="F329" s="23">
        <f>CD[[#This Row],[KH]]-CD[[#This Row],[KH (intensiv)]]</f>
        <v>67</v>
      </c>
      <c r="G329" s="23">
        <f>CD[[#This Row],[Infiziert]]-CD[[#This Row],[KH (nicht intensiv)]]-CD[[#This Row],[KH (intensiv)]]</f>
        <v>820</v>
      </c>
      <c r="H329" s="44">
        <v>15250</v>
      </c>
      <c r="I329" s="42">
        <v>16401</v>
      </c>
      <c r="J329" s="42">
        <v>903</v>
      </c>
      <c r="K329" s="3">
        <v>83</v>
      </c>
      <c r="L329" s="3">
        <v>973</v>
      </c>
      <c r="M329" s="23">
        <f>CD[[#This Row],[Verstorbene]]+CD[[#This Row],[KH (intensiv)]]+CD[[#This Row],[KH (nicht intensiv)]]+CD[[#This Row],[Infiziert (o. KH)]]+CD[[#This Row],[Genesen]]-CD[[#This Row],[Total]]</f>
        <v>0</v>
      </c>
      <c r="N329" s="24">
        <f>CD[[#This Row],[Total]]-I328</f>
        <v>36</v>
      </c>
      <c r="O329" s="24">
        <f>CD[[#This Row],[Genesen]]-H328</f>
        <v>79</v>
      </c>
      <c r="P329" s="38">
        <f t="shared" si="14"/>
        <v>41.969714268255622</v>
      </c>
      <c r="Q329" s="17"/>
    </row>
    <row r="330" spans="1:17" x14ac:dyDescent="0.2">
      <c r="A330" s="20">
        <v>44239</v>
      </c>
      <c r="B330" s="21">
        <v>0.99930555555555556</v>
      </c>
      <c r="C330" s="26">
        <f>-CD[[#This Row],[Verstorbene]]</f>
        <v>-252</v>
      </c>
      <c r="D330" s="43">
        <v>252</v>
      </c>
      <c r="E330" s="47">
        <v>15</v>
      </c>
      <c r="F330" s="23">
        <f>CD[[#This Row],[KH]]-CD[[#This Row],[KH (intensiv)]]</f>
        <v>75</v>
      </c>
      <c r="G330" s="23">
        <f>CD[[#This Row],[Infiziert]]-CD[[#This Row],[KH (nicht intensiv)]]-CD[[#This Row],[KH (intensiv)]]</f>
        <v>750</v>
      </c>
      <c r="H330" s="45">
        <v>15338</v>
      </c>
      <c r="I330" s="25">
        <v>16430</v>
      </c>
      <c r="J330" s="25">
        <v>840</v>
      </c>
      <c r="K330" s="28">
        <v>90</v>
      </c>
      <c r="L330" s="28">
        <v>971</v>
      </c>
      <c r="M330" s="23">
        <f>CD[[#This Row],[Verstorbene]]+CD[[#This Row],[KH (intensiv)]]+CD[[#This Row],[KH (nicht intensiv)]]+CD[[#This Row],[Infiziert (o. KH)]]+CD[[#This Row],[Genesen]]-CD[[#This Row],[Total]]</f>
        <v>0</v>
      </c>
      <c r="N330" s="24">
        <f>CD[[#This Row],[Total]]-I329</f>
        <v>29</v>
      </c>
      <c r="O330" s="24">
        <f>CD[[#This Row],[Genesen]]-H329</f>
        <v>88</v>
      </c>
      <c r="P330" s="38">
        <f t="shared" si="14"/>
        <v>37.628019688780903</v>
      </c>
    </row>
    <row r="331" spans="1:17" x14ac:dyDescent="0.2">
      <c r="A331" s="20">
        <v>44240</v>
      </c>
      <c r="B331" s="21">
        <v>0.99930555555555556</v>
      </c>
      <c r="C331" s="26">
        <f>-CD[[#This Row],[Verstorbene]]</f>
        <v>-252</v>
      </c>
      <c r="D331" s="43">
        <v>252</v>
      </c>
      <c r="E331" s="48">
        <v>15</v>
      </c>
      <c r="F331" s="23">
        <f>CD[[#This Row],[KH]]-CD[[#This Row],[KH (intensiv)]]</f>
        <v>67</v>
      </c>
      <c r="G331" s="23">
        <f>CD[[#This Row],[Infiziert]]-CD[[#This Row],[KH (nicht intensiv)]]-CD[[#This Row],[KH (intensiv)]]</f>
        <v>723</v>
      </c>
      <c r="H331" s="45">
        <v>15408</v>
      </c>
      <c r="I331" s="25">
        <v>16465</v>
      </c>
      <c r="J331" s="25">
        <v>805</v>
      </c>
      <c r="K331" s="22">
        <v>82</v>
      </c>
      <c r="L331" s="22">
        <v>931</v>
      </c>
      <c r="M331" s="23">
        <f>CD[[#This Row],[Verstorbene]]+CD[[#This Row],[KH (intensiv)]]+CD[[#This Row],[KH (nicht intensiv)]]+CD[[#This Row],[Infiziert (o. KH)]]+CD[[#This Row],[Genesen]]-CD[[#This Row],[Total]]</f>
        <v>0</v>
      </c>
      <c r="N331" s="24">
        <f>CD[[#This Row],[Total]]-I330</f>
        <v>35</v>
      </c>
      <c r="O331" s="24">
        <f>CD[[#This Row],[Genesen]]-H330</f>
        <v>70</v>
      </c>
      <c r="P331" s="38">
        <f t="shared" ref="P331:P336" si="15">SUM(N325:N331)/$P$1</f>
        <v>38.753644209385456</v>
      </c>
    </row>
    <row r="332" spans="1:17" x14ac:dyDescent="0.2">
      <c r="A332" s="20">
        <v>44241</v>
      </c>
      <c r="B332" s="21">
        <v>0.99930555555555556</v>
      </c>
      <c r="C332" s="26">
        <f>-CD[[#This Row],[Verstorbene]]</f>
        <v>-252</v>
      </c>
      <c r="D332" s="52">
        <v>252</v>
      </c>
      <c r="E332" s="51">
        <v>16</v>
      </c>
      <c r="F332" s="23">
        <f>CD[[#This Row],[KH]]-CD[[#This Row],[KH (intensiv)]]</f>
        <v>71</v>
      </c>
      <c r="G332" s="23">
        <f>CD[[#This Row],[Infiziert]]-CD[[#This Row],[KH (nicht intensiv)]]-CD[[#This Row],[KH (intensiv)]]</f>
        <v>683</v>
      </c>
      <c r="H332" s="45">
        <v>15470</v>
      </c>
      <c r="I332" s="25">
        <v>16492</v>
      </c>
      <c r="J332" s="25">
        <v>770</v>
      </c>
      <c r="K332" s="22">
        <v>87</v>
      </c>
      <c r="L332" s="22">
        <v>931</v>
      </c>
      <c r="M332" s="23">
        <f>CD[[#This Row],[Verstorbene]]+CD[[#This Row],[KH (intensiv)]]+CD[[#This Row],[KH (nicht intensiv)]]+CD[[#This Row],[Infiziert (o. KH)]]+CD[[#This Row],[Genesen]]-CD[[#This Row],[Total]]</f>
        <v>0</v>
      </c>
      <c r="N332" s="24">
        <f>CD[[#This Row],[Total]]-I331</f>
        <v>27</v>
      </c>
      <c r="O332" s="24">
        <f>CD[[#This Row],[Genesen]]-H331</f>
        <v>62</v>
      </c>
      <c r="P332" s="38">
        <f t="shared" si="15"/>
        <v>36.019984659345816</v>
      </c>
    </row>
    <row r="333" spans="1:17" x14ac:dyDescent="0.2">
      <c r="A333" s="20">
        <v>44242</v>
      </c>
      <c r="B333" s="21">
        <v>0.99930555555555556</v>
      </c>
      <c r="C333" s="26">
        <f>-CD[[#This Row],[Verstorbene]]</f>
        <v>-254</v>
      </c>
      <c r="D333" s="52">
        <v>254</v>
      </c>
      <c r="E333" s="51">
        <v>17</v>
      </c>
      <c r="F333" s="23">
        <f>CD[[#This Row],[KH]]-CD[[#This Row],[KH (intensiv)]]</f>
        <v>66</v>
      </c>
      <c r="G333" s="23">
        <f>CD[[#This Row],[Infiziert]]-CD[[#This Row],[KH (nicht intensiv)]]-CD[[#This Row],[KH (intensiv)]]</f>
        <v>639</v>
      </c>
      <c r="H333" s="45">
        <v>15520</v>
      </c>
      <c r="I333" s="25">
        <v>16496</v>
      </c>
      <c r="J333" s="25">
        <v>722</v>
      </c>
      <c r="K333" s="22">
        <v>83</v>
      </c>
      <c r="L333" s="22">
        <v>930</v>
      </c>
      <c r="M333" s="23">
        <f>CD[[#This Row],[Verstorbene]]+CD[[#This Row],[KH (intensiv)]]+CD[[#This Row],[KH (nicht intensiv)]]+CD[[#This Row],[Infiziert (o. KH)]]+CD[[#This Row],[Genesen]]-CD[[#This Row],[Total]]</f>
        <v>0</v>
      </c>
      <c r="N333" s="24">
        <f>CD[[#This Row],[Total]]-I332</f>
        <v>4</v>
      </c>
      <c r="O333" s="24">
        <f>CD[[#This Row],[Genesen]]-H332</f>
        <v>50</v>
      </c>
      <c r="P333" s="38">
        <f t="shared" si="15"/>
        <v>33.447128612249692</v>
      </c>
    </row>
    <row r="334" spans="1:17" x14ac:dyDescent="0.2">
      <c r="A334" s="20">
        <v>44243</v>
      </c>
      <c r="B334" s="21">
        <v>0.99930555555555556</v>
      </c>
      <c r="C334" s="26">
        <f>-CD[[#This Row],[Verstorbene]]</f>
        <v>-256</v>
      </c>
      <c r="D334" s="43">
        <v>256</v>
      </c>
      <c r="E334" s="51">
        <v>17</v>
      </c>
      <c r="F334" s="23">
        <f>CD[[#This Row],[KH]]-CD[[#This Row],[KH (intensiv)]]</f>
        <v>69</v>
      </c>
      <c r="G334" s="23">
        <f>CD[[#This Row],[Infiziert]]-CD[[#This Row],[KH (nicht intensiv)]]-CD[[#This Row],[KH (intensiv)]]</f>
        <v>648</v>
      </c>
      <c r="H334" s="45">
        <v>15591</v>
      </c>
      <c r="I334" s="25">
        <v>16581</v>
      </c>
      <c r="J334" s="25">
        <v>734</v>
      </c>
      <c r="K334" s="22">
        <v>86</v>
      </c>
      <c r="L334" s="22">
        <v>983</v>
      </c>
      <c r="M334" s="23">
        <f>CD[[#This Row],[Verstorbene]]+CD[[#This Row],[KH (intensiv)]]+CD[[#This Row],[KH (nicht intensiv)]]+CD[[#This Row],[Infiziert (o. KH)]]+CD[[#This Row],[Genesen]]-CD[[#This Row],[Total]]</f>
        <v>0</v>
      </c>
      <c r="N334" s="24">
        <f>CD[[#This Row],[Total]]-I333</f>
        <v>85</v>
      </c>
      <c r="O334" s="24">
        <f>CD[[#This Row],[Genesen]]-H333</f>
        <v>71</v>
      </c>
      <c r="P334" s="38">
        <f t="shared" si="15"/>
        <v>41.00489325059457</v>
      </c>
    </row>
    <row r="335" spans="1:17" x14ac:dyDescent="0.2">
      <c r="A335" s="20">
        <v>44244</v>
      </c>
      <c r="B335" s="21">
        <v>0.99930555555555556</v>
      </c>
      <c r="C335" s="26">
        <f>-CD[[#This Row],[Verstorbene]]</f>
        <v>-261</v>
      </c>
      <c r="D335" s="43">
        <v>261</v>
      </c>
      <c r="E335" s="51">
        <v>20</v>
      </c>
      <c r="F335" s="23">
        <f>CD[[#This Row],[KH]]-CD[[#This Row],[KH (intensiv)]]</f>
        <v>72</v>
      </c>
      <c r="G335" s="23">
        <f>CD[[#This Row],[Infiziert]]-CD[[#This Row],[KH (nicht intensiv)]]-CD[[#This Row],[KH (intensiv)]]</f>
        <v>643</v>
      </c>
      <c r="H335" s="45">
        <v>15640</v>
      </c>
      <c r="I335" s="25">
        <v>16636</v>
      </c>
      <c r="J335" s="25">
        <v>735</v>
      </c>
      <c r="K335" s="22">
        <v>92</v>
      </c>
      <c r="L335" s="22">
        <v>1244</v>
      </c>
      <c r="M335" s="23">
        <f>CD[[#This Row],[Verstorbene]]+CD[[#This Row],[KH (intensiv)]]+CD[[#This Row],[KH (nicht intensiv)]]+CD[[#This Row],[Infiziert (o. KH)]]+CD[[#This Row],[Genesen]]-CD[[#This Row],[Total]]</f>
        <v>0</v>
      </c>
      <c r="N335" s="24">
        <f>CD[[#This Row],[Total]]-I334</f>
        <v>55</v>
      </c>
      <c r="O335" s="24">
        <f>CD[[#This Row],[Genesen]]-H334</f>
        <v>49</v>
      </c>
      <c r="P335" s="38">
        <f t="shared" si="15"/>
        <v>43.577749297690701</v>
      </c>
    </row>
    <row r="336" spans="1:17" x14ac:dyDescent="0.2">
      <c r="A336" s="20">
        <v>44245</v>
      </c>
      <c r="B336" s="21">
        <v>0.99930555555555556</v>
      </c>
      <c r="C336" s="26">
        <f>-CD[[#This Row],[Verstorbene]]</f>
        <v>-263</v>
      </c>
      <c r="D336" s="43">
        <v>263</v>
      </c>
      <c r="E336" s="51">
        <v>16</v>
      </c>
      <c r="F336" s="23">
        <f>CD[[#This Row],[KH]]-CD[[#This Row],[KH (intensiv)]]</f>
        <v>76</v>
      </c>
      <c r="G336" s="23">
        <f>CD[[#This Row],[Infiziert]]-CD[[#This Row],[KH (nicht intensiv)]]-CD[[#This Row],[KH (intensiv)]]</f>
        <v>620</v>
      </c>
      <c r="H336" s="45">
        <v>15703</v>
      </c>
      <c r="I336" s="25">
        <v>16678</v>
      </c>
      <c r="J336" s="25">
        <v>712</v>
      </c>
      <c r="K336" s="22">
        <v>92</v>
      </c>
      <c r="L336" s="22">
        <v>1347</v>
      </c>
      <c r="M336" s="23">
        <f>CD[[#This Row],[Verstorbene]]+CD[[#This Row],[KH (intensiv)]]+CD[[#This Row],[KH (nicht intensiv)]]+CD[[#This Row],[Infiziert (o. KH)]]+CD[[#This Row],[Genesen]]-CD[[#This Row],[Total]]</f>
        <v>0</v>
      </c>
      <c r="N336" s="24">
        <f>CD[[#This Row],[Total]]-I335</f>
        <v>42</v>
      </c>
      <c r="O336" s="24">
        <f>CD[[#This Row],[Genesen]]-H335</f>
        <v>63</v>
      </c>
      <c r="P336" s="38">
        <f t="shared" si="15"/>
        <v>44.542570315351746</v>
      </c>
    </row>
    <row r="337" spans="1:16" x14ac:dyDescent="0.2">
      <c r="A337" s="20">
        <v>44246</v>
      </c>
      <c r="B337" s="21">
        <v>0.99930555555555556</v>
      </c>
      <c r="C337" s="26">
        <f>-CD[[#This Row],[Verstorbene]]</f>
        <v>-266</v>
      </c>
      <c r="D337" s="43">
        <v>266</v>
      </c>
      <c r="E337" s="48">
        <v>20</v>
      </c>
      <c r="F337" s="23">
        <f>CD[[#This Row],[KH]]-CD[[#This Row],[KH (intensiv)]]</f>
        <v>72</v>
      </c>
      <c r="G337" s="23">
        <f>CD[[#This Row],[Infiziert]]-CD[[#This Row],[KH (nicht intensiv)]]-CD[[#This Row],[KH (intensiv)]]</f>
        <v>600</v>
      </c>
      <c r="H337" s="45">
        <v>15804</v>
      </c>
      <c r="I337" s="25">
        <v>16762</v>
      </c>
      <c r="J337" s="25">
        <v>692</v>
      </c>
      <c r="K337" s="22">
        <v>92</v>
      </c>
      <c r="L337" s="22">
        <v>1299</v>
      </c>
      <c r="M337" s="23">
        <f>CD[[#This Row],[Verstorbene]]+CD[[#This Row],[KH (intensiv)]]+CD[[#This Row],[KH (nicht intensiv)]]+CD[[#This Row],[Infiziert (o. KH)]]+CD[[#This Row],[Genesen]]-CD[[#This Row],[Total]]</f>
        <v>0</v>
      </c>
      <c r="N337" s="24">
        <f>CD[[#This Row],[Total]]-I336</f>
        <v>84</v>
      </c>
      <c r="O337" s="24">
        <f>CD[[#This Row],[Genesen]]-H336</f>
        <v>101</v>
      </c>
      <c r="P337" s="38">
        <f t="shared" ref="P337:P342" si="16">SUM(N331:N337)/$P$1</f>
        <v>53.386762977244693</v>
      </c>
    </row>
    <row r="338" spans="1:16" x14ac:dyDescent="0.2">
      <c r="A338" s="20">
        <v>44247</v>
      </c>
      <c r="B338" s="21">
        <v>0.99930555555555556</v>
      </c>
      <c r="C338" s="26">
        <f>-CD[[#This Row],[Verstorbene]]</f>
        <v>-266</v>
      </c>
      <c r="D338" s="53">
        <v>266</v>
      </c>
      <c r="E338" s="51">
        <v>16</v>
      </c>
      <c r="F338" s="23">
        <f>CD[[#This Row],[KH]]-CD[[#This Row],[KH (intensiv)]]</f>
        <v>76</v>
      </c>
      <c r="G338" s="23">
        <f>CD[[#This Row],[Infiziert]]-CD[[#This Row],[KH (nicht intensiv)]]-CD[[#This Row],[KH (intensiv)]]</f>
        <v>603</v>
      </c>
      <c r="H338" s="45">
        <v>15850</v>
      </c>
      <c r="I338" s="25">
        <v>16811</v>
      </c>
      <c r="J338" s="25">
        <v>695</v>
      </c>
      <c r="K338" s="22">
        <v>92</v>
      </c>
      <c r="L338" s="22">
        <v>1331</v>
      </c>
      <c r="M338" s="23">
        <f>CD[[#This Row],[Verstorbene]]+CD[[#This Row],[KH (intensiv)]]+CD[[#This Row],[KH (nicht intensiv)]]+CD[[#This Row],[Infiziert (o. KH)]]+CD[[#This Row],[Genesen]]-CD[[#This Row],[Total]]</f>
        <v>0</v>
      </c>
      <c r="N338" s="24">
        <f>CD[[#This Row],[Total]]-I337</f>
        <v>49</v>
      </c>
      <c r="O338" s="24">
        <f>CD[[#This Row],[Genesen]]-H337</f>
        <v>46</v>
      </c>
      <c r="P338" s="38">
        <f t="shared" si="16"/>
        <v>55.638012018453807</v>
      </c>
    </row>
    <row r="339" spans="1:16" x14ac:dyDescent="0.2">
      <c r="A339" s="20">
        <v>44248</v>
      </c>
      <c r="B339" s="21">
        <v>0.99930555555555556</v>
      </c>
      <c r="C339" s="26">
        <f>-CD[[#This Row],[Verstorbene]]</f>
        <v>-266</v>
      </c>
      <c r="D339" s="43">
        <v>266</v>
      </c>
      <c r="E339" s="48">
        <v>15</v>
      </c>
      <c r="F339" s="23">
        <f>CD[[#This Row],[KH]]-CD[[#This Row],[KH (intensiv)]]</f>
        <v>69</v>
      </c>
      <c r="G339" s="23">
        <f>CD[[#This Row],[Infiziert]]-CD[[#This Row],[KH (nicht intensiv)]]-CD[[#This Row],[KH (intensiv)]]</f>
        <v>617</v>
      </c>
      <c r="H339" s="45">
        <v>15890</v>
      </c>
      <c r="I339" s="25">
        <v>16857</v>
      </c>
      <c r="J339" s="25">
        <v>701</v>
      </c>
      <c r="K339" s="22">
        <v>84</v>
      </c>
      <c r="L339" s="22">
        <v>1317</v>
      </c>
      <c r="M339" s="23">
        <f>CD[[#This Row],[Verstorbene]]+CD[[#This Row],[KH (intensiv)]]+CD[[#This Row],[KH (nicht intensiv)]]+CD[[#This Row],[Infiziert (o. KH)]]+CD[[#This Row],[Genesen]]-CD[[#This Row],[Total]]</f>
        <v>0</v>
      </c>
      <c r="N339" s="24">
        <f>CD[[#This Row],[Total]]-I338</f>
        <v>46</v>
      </c>
      <c r="O339" s="24">
        <f>CD[[#This Row],[Genesen]]-H338</f>
        <v>40</v>
      </c>
      <c r="P339" s="38">
        <f t="shared" si="16"/>
        <v>58.693278574380464</v>
      </c>
    </row>
    <row r="340" spans="1:16" x14ac:dyDescent="0.2">
      <c r="A340" s="20">
        <v>44249</v>
      </c>
      <c r="B340" s="21">
        <v>0.99930555555555556</v>
      </c>
      <c r="C340" s="26">
        <f>-CD[[#This Row],[Verstorbene]]</f>
        <v>-269</v>
      </c>
      <c r="D340" s="43">
        <v>269</v>
      </c>
      <c r="E340" s="48">
        <v>19</v>
      </c>
      <c r="F340" s="23">
        <f>CD[[#This Row],[KH]]-CD[[#This Row],[KH (intensiv)]]</f>
        <v>65</v>
      </c>
      <c r="G340" s="23">
        <f>CD[[#This Row],[Infiziert]]-CD[[#This Row],[KH (nicht intensiv)]]-CD[[#This Row],[KH (intensiv)]]</f>
        <v>612</v>
      </c>
      <c r="H340" s="45">
        <v>15915</v>
      </c>
      <c r="I340" s="25">
        <v>16881</v>
      </c>
      <c r="J340" s="25">
        <v>696</v>
      </c>
      <c r="K340" s="22">
        <v>84</v>
      </c>
      <c r="L340" s="22">
        <v>1379</v>
      </c>
      <c r="M340" s="23">
        <f>CD[[#This Row],[Verstorbene]]+CD[[#This Row],[KH (intensiv)]]+CD[[#This Row],[KH (nicht intensiv)]]+CD[[#This Row],[Infiziert (o. KH)]]+CD[[#This Row],[Genesen]]-CD[[#This Row],[Total]]</f>
        <v>-1</v>
      </c>
      <c r="N340" s="24">
        <f>CD[[#This Row],[Total]]-I339</f>
        <v>24</v>
      </c>
      <c r="O340" s="24">
        <f>CD[[#This Row],[Genesen]]-H339</f>
        <v>25</v>
      </c>
      <c r="P340" s="38">
        <f t="shared" si="16"/>
        <v>61.909348633250623</v>
      </c>
    </row>
    <row r="341" spans="1:16" x14ac:dyDescent="0.2">
      <c r="A341" s="20">
        <v>44250</v>
      </c>
      <c r="B341" s="21">
        <v>0.99930555555555556</v>
      </c>
      <c r="C341" s="26">
        <f>-CD[[#This Row],[Verstorbene]]</f>
        <v>-270</v>
      </c>
      <c r="D341" s="43">
        <v>270</v>
      </c>
      <c r="E341" s="48">
        <v>17</v>
      </c>
      <c r="F341" s="23">
        <f>CD[[#This Row],[KH]]-CD[[#This Row],[KH (intensiv)]]</f>
        <v>66</v>
      </c>
      <c r="G341" s="23">
        <f>CD[[#This Row],[Infiziert]]-CD[[#This Row],[KH (nicht intensiv)]]-CD[[#This Row],[KH (intensiv)]]</f>
        <v>615</v>
      </c>
      <c r="H341" s="45">
        <v>15967</v>
      </c>
      <c r="I341" s="56">
        <v>16935</v>
      </c>
      <c r="J341" s="25">
        <v>698</v>
      </c>
      <c r="K341" s="22">
        <v>83</v>
      </c>
      <c r="L341" s="22">
        <v>1447</v>
      </c>
      <c r="M341" s="23">
        <f>CD[[#This Row],[Verstorbene]]+CD[[#This Row],[KH (intensiv)]]+CD[[#This Row],[KH (nicht intensiv)]]+CD[[#This Row],[Infiziert (o. KH)]]+CD[[#This Row],[Genesen]]-CD[[#This Row],[Total]]</f>
        <v>0</v>
      </c>
      <c r="N341" s="24">
        <f>CD[[#This Row],[Total]]-I340</f>
        <v>54</v>
      </c>
      <c r="O341" s="24">
        <f>CD[[#This Row],[Genesen]]-H340</f>
        <v>52</v>
      </c>
      <c r="P341" s="38">
        <f t="shared" si="16"/>
        <v>56.924440042001876</v>
      </c>
    </row>
    <row r="342" spans="1:16" x14ac:dyDescent="0.2">
      <c r="A342" s="20">
        <v>44251</v>
      </c>
      <c r="B342" s="21">
        <v>0.99930555555555556</v>
      </c>
      <c r="C342" s="26">
        <f>-CD[[#This Row],[Verstorbene]]</f>
        <v>-273</v>
      </c>
      <c r="D342" s="43">
        <v>273</v>
      </c>
      <c r="E342" s="48">
        <v>19</v>
      </c>
      <c r="F342" s="23">
        <f>CD[[#This Row],[KH]]-CD[[#This Row],[KH (intensiv)]]</f>
        <v>65</v>
      </c>
      <c r="G342" s="23">
        <f>CD[[#This Row],[Infiziert]]-CD[[#This Row],[KH (nicht intensiv)]]-CD[[#This Row],[KH (intensiv)]]</f>
        <v>611</v>
      </c>
      <c r="H342" s="45">
        <v>16016</v>
      </c>
      <c r="I342" s="25">
        <v>16985</v>
      </c>
      <c r="J342" s="25">
        <v>695</v>
      </c>
      <c r="K342" s="22">
        <v>84</v>
      </c>
      <c r="L342" s="22">
        <v>1501</v>
      </c>
      <c r="M342" s="23">
        <f>CD[[#This Row],[Verstorbene]]+CD[[#This Row],[KH (intensiv)]]+CD[[#This Row],[KH (nicht intensiv)]]+CD[[#This Row],[Infiziert (o. KH)]]+CD[[#This Row],[Genesen]]-CD[[#This Row],[Total]]</f>
        <v>-1</v>
      </c>
      <c r="N342" s="24">
        <f>CD[[#This Row],[Total]]-I341</f>
        <v>50</v>
      </c>
      <c r="O342" s="24">
        <f>CD[[#This Row],[Genesen]]-H341</f>
        <v>49</v>
      </c>
      <c r="P342" s="38">
        <f t="shared" si="16"/>
        <v>56.120422527284333</v>
      </c>
    </row>
    <row r="343" spans="1:16" x14ac:dyDescent="0.2">
      <c r="A343" s="20">
        <v>44252</v>
      </c>
      <c r="B343" s="21">
        <v>0.99930555555555556</v>
      </c>
      <c r="C343" s="26">
        <f>-CD[[#This Row],[Verstorbene]]</f>
        <v>-275</v>
      </c>
      <c r="D343" s="52">
        <v>275</v>
      </c>
      <c r="E343" s="48">
        <v>21</v>
      </c>
      <c r="F343" s="23">
        <f>CD[[#This Row],[KH]]-CD[[#This Row],[KH (intensiv)]]</f>
        <v>64</v>
      </c>
      <c r="G343" s="23">
        <f>CD[[#This Row],[Infiziert]]-CD[[#This Row],[KH (nicht intensiv)]]-CD[[#This Row],[KH (intensiv)]]</f>
        <v>630</v>
      </c>
      <c r="H343" s="45">
        <v>16060</v>
      </c>
      <c r="I343" s="25">
        <v>17050</v>
      </c>
      <c r="J343" s="25">
        <v>715</v>
      </c>
      <c r="K343" s="22">
        <v>85</v>
      </c>
      <c r="L343" s="22">
        <v>1586</v>
      </c>
      <c r="M343" s="23">
        <f>CD[[#This Row],[Verstorbene]]+CD[[#This Row],[KH (intensiv)]]+CD[[#This Row],[KH (nicht intensiv)]]+CD[[#This Row],[Infiziert (o. KH)]]+CD[[#This Row],[Genesen]]-CD[[#This Row],[Total]]</f>
        <v>0</v>
      </c>
      <c r="N343" s="24">
        <f>CD[[#This Row],[Total]]-I342</f>
        <v>65</v>
      </c>
      <c r="O343" s="24">
        <f>CD[[#This Row],[Genesen]]-H342</f>
        <v>44</v>
      </c>
      <c r="P343" s="38">
        <f t="shared" ref="P343:P348" si="17">SUM(N337:N343)/$P$1</f>
        <v>59.818903094985018</v>
      </c>
    </row>
    <row r="344" spans="1:16" x14ac:dyDescent="0.2">
      <c r="A344" s="20">
        <v>44253</v>
      </c>
      <c r="B344" s="21">
        <v>0.99930555555555556</v>
      </c>
      <c r="C344" s="26">
        <f>-CD[[#This Row],[Verstorbene]]</f>
        <v>-276</v>
      </c>
      <c r="D344" s="43">
        <v>276</v>
      </c>
      <c r="E344" s="48">
        <v>23</v>
      </c>
      <c r="F344" s="23">
        <f>CD[[#This Row],[KH]]-CD[[#This Row],[KH (intensiv)]]</f>
        <v>65</v>
      </c>
      <c r="G344" s="23">
        <f>CD[[#This Row],[Infiziert]]-CD[[#This Row],[KH (nicht intensiv)]]-CD[[#This Row],[KH (intensiv)]]</f>
        <v>572</v>
      </c>
      <c r="H344" s="45">
        <v>16166</v>
      </c>
      <c r="I344" s="45">
        <v>17102</v>
      </c>
      <c r="J344" s="45">
        <v>660</v>
      </c>
      <c r="K344" s="22">
        <v>88</v>
      </c>
      <c r="L344" s="22">
        <v>1610</v>
      </c>
      <c r="M344" s="23">
        <f>CD[[#This Row],[Verstorbene]]+CD[[#This Row],[KH (intensiv)]]+CD[[#This Row],[KH (nicht intensiv)]]+CD[[#This Row],[Infiziert (o. KH)]]+CD[[#This Row],[Genesen]]-CD[[#This Row],[Total]]</f>
        <v>0</v>
      </c>
      <c r="N344" s="24">
        <f>CD[[#This Row],[Total]]-I343</f>
        <v>52</v>
      </c>
      <c r="O344" s="24">
        <f>CD[[#This Row],[Genesen]]-H343</f>
        <v>106</v>
      </c>
      <c r="P344" s="38">
        <f t="shared" si="17"/>
        <v>54.673191000792762</v>
      </c>
    </row>
    <row r="345" spans="1:16" x14ac:dyDescent="0.2">
      <c r="A345" s="20">
        <v>44254</v>
      </c>
      <c r="B345" s="21">
        <v>0.99930555555555556</v>
      </c>
      <c r="C345" s="26">
        <f>-CD[[#This Row],[Verstorbene]]</f>
        <v>-276</v>
      </c>
      <c r="D345" s="43">
        <v>276</v>
      </c>
      <c r="E345" s="47">
        <v>23</v>
      </c>
      <c r="F345" s="23">
        <f>CD[[#This Row],[KH]]-CD[[#This Row],[KH (intensiv)]]</f>
        <v>60</v>
      </c>
      <c r="G345" s="23">
        <f>CD[[#This Row],[Infiziert]]-CD[[#This Row],[KH (nicht intensiv)]]-CD[[#This Row],[KH (intensiv)]]</f>
        <v>534</v>
      </c>
      <c r="H345" s="45">
        <v>16240</v>
      </c>
      <c r="I345" s="45">
        <v>17133</v>
      </c>
      <c r="J345" s="45">
        <v>617</v>
      </c>
      <c r="K345" s="28">
        <v>83</v>
      </c>
      <c r="L345" s="28">
        <v>1513</v>
      </c>
      <c r="M345" s="23">
        <f>CD[[#This Row],[Verstorbene]]+CD[[#This Row],[KH (intensiv)]]+CD[[#This Row],[KH (nicht intensiv)]]+CD[[#This Row],[Infiziert (o. KH)]]+CD[[#This Row],[Genesen]]-CD[[#This Row],[Total]]</f>
        <v>0</v>
      </c>
      <c r="N345" s="24">
        <f>CD[[#This Row],[Total]]-I344</f>
        <v>31</v>
      </c>
      <c r="O345" s="24">
        <f>CD[[#This Row],[Genesen]]-H344</f>
        <v>74</v>
      </c>
      <c r="P345" s="38">
        <f t="shared" si="17"/>
        <v>51.778727947809614</v>
      </c>
    </row>
    <row r="346" spans="1:16" x14ac:dyDescent="0.2">
      <c r="A346" s="20">
        <v>44255</v>
      </c>
      <c r="B346" s="21">
        <v>0.99930555555555556</v>
      </c>
      <c r="C346" s="26">
        <f>-CD[[#This Row],[Verstorbene]]</f>
        <v>-276</v>
      </c>
      <c r="D346" s="43">
        <v>276</v>
      </c>
      <c r="E346" s="48">
        <v>20</v>
      </c>
      <c r="F346" s="23">
        <f>CD[[#This Row],[KH]]-CD[[#This Row],[KH (intensiv)]]</f>
        <v>59</v>
      </c>
      <c r="G346" s="23">
        <f>CD[[#This Row],[Infiziert]]-CD[[#This Row],[KH (nicht intensiv)]]-CD[[#This Row],[KH (intensiv)]]</f>
        <v>546</v>
      </c>
      <c r="H346" s="45">
        <v>16273</v>
      </c>
      <c r="I346" s="45">
        <v>17174</v>
      </c>
      <c r="J346" s="45">
        <v>625</v>
      </c>
      <c r="K346" s="22">
        <v>79</v>
      </c>
      <c r="L346" s="22">
        <v>1514</v>
      </c>
      <c r="M346" s="23">
        <f>CD[[#This Row],[Verstorbene]]+CD[[#This Row],[KH (intensiv)]]+CD[[#This Row],[KH (nicht intensiv)]]+CD[[#This Row],[Infiziert (o. KH)]]+CD[[#This Row],[Genesen]]-CD[[#This Row],[Total]]</f>
        <v>0</v>
      </c>
      <c r="N346" s="24">
        <f>CD[[#This Row],[Total]]-I345</f>
        <v>41</v>
      </c>
      <c r="O346" s="24">
        <f>CD[[#This Row],[Genesen]]-H345</f>
        <v>33</v>
      </c>
      <c r="P346" s="38">
        <f t="shared" si="17"/>
        <v>50.974710433092071</v>
      </c>
    </row>
    <row r="347" spans="1:16" x14ac:dyDescent="0.2">
      <c r="A347" s="20">
        <v>44256</v>
      </c>
      <c r="B347" s="21">
        <v>0.99930555555555556</v>
      </c>
      <c r="C347" s="26">
        <f>-CD[[#This Row],[Verstorbene]]</f>
        <v>-280</v>
      </c>
      <c r="D347" s="43">
        <v>280</v>
      </c>
      <c r="E347" s="48">
        <v>23</v>
      </c>
      <c r="F347" s="23">
        <f>CD[[#This Row],[KH]]-CD[[#This Row],[KH (intensiv)]]</f>
        <v>53</v>
      </c>
      <c r="G347" s="23">
        <f>CD[[#This Row],[Infiziert]]-CD[[#This Row],[KH (nicht intensiv)]]-CD[[#This Row],[KH (intensiv)]]</f>
        <v>488</v>
      </c>
      <c r="H347" s="45">
        <v>16340</v>
      </c>
      <c r="I347" s="45">
        <v>17184</v>
      </c>
      <c r="J347" s="45">
        <v>564</v>
      </c>
      <c r="K347" s="22">
        <v>76</v>
      </c>
      <c r="L347" s="22">
        <v>1689</v>
      </c>
      <c r="M347" s="23">
        <f>CD[[#This Row],[Verstorbene]]+CD[[#This Row],[KH (intensiv)]]+CD[[#This Row],[KH (nicht intensiv)]]+CD[[#This Row],[Infiziert (o. KH)]]+CD[[#This Row],[Genesen]]-CD[[#This Row],[Total]]</f>
        <v>0</v>
      </c>
      <c r="N347" s="24">
        <f>CD[[#This Row],[Total]]-I346</f>
        <v>10</v>
      </c>
      <c r="O347" s="24">
        <f>CD[[#This Row],[Genesen]]-H346</f>
        <v>67</v>
      </c>
      <c r="P347" s="38">
        <f t="shared" si="17"/>
        <v>48.723461391882957</v>
      </c>
    </row>
    <row r="348" spans="1:16" x14ac:dyDescent="0.2">
      <c r="A348" s="20">
        <v>44257</v>
      </c>
      <c r="B348" s="21">
        <v>0.99930555555555556</v>
      </c>
      <c r="C348" s="26">
        <f>-CD[[#This Row],[Verstorbene]]</f>
        <v>-282</v>
      </c>
      <c r="D348" s="43">
        <v>282</v>
      </c>
      <c r="E348" s="48">
        <v>22</v>
      </c>
      <c r="F348" s="23">
        <f>CD[[#This Row],[KH]]-CD[[#This Row],[KH (intensiv)]]</f>
        <v>64</v>
      </c>
      <c r="G348" s="23">
        <f>CD[[#This Row],[Infiziert]]-CD[[#This Row],[KH (nicht intensiv)]]-CD[[#This Row],[KH (intensiv)]]</f>
        <v>494</v>
      </c>
      <c r="H348" s="45">
        <v>16396</v>
      </c>
      <c r="I348" s="45">
        <v>17258</v>
      </c>
      <c r="J348" s="45">
        <v>580</v>
      </c>
      <c r="K348" s="22">
        <v>86</v>
      </c>
      <c r="L348" s="22">
        <v>1671</v>
      </c>
      <c r="M348" s="23">
        <f>CD[[#This Row],[Verstorbene]]+CD[[#This Row],[KH (intensiv)]]+CD[[#This Row],[KH (nicht intensiv)]]+CD[[#This Row],[Infiziert (o. KH)]]+CD[[#This Row],[Genesen]]-CD[[#This Row],[Total]]</f>
        <v>0</v>
      </c>
      <c r="N348" s="24">
        <f>CD[[#This Row],[Total]]-I347</f>
        <v>74</v>
      </c>
      <c r="O348" s="24">
        <f>CD[[#This Row],[Genesen]]-H347</f>
        <v>56</v>
      </c>
      <c r="P348" s="38">
        <f t="shared" si="17"/>
        <v>51.939531450753122</v>
      </c>
    </row>
    <row r="349" spans="1:16" x14ac:dyDescent="0.2">
      <c r="A349" s="20">
        <v>44258</v>
      </c>
      <c r="B349" s="21">
        <v>0.99930555555555556</v>
      </c>
      <c r="C349" s="26">
        <f>-CD[[#This Row],[Verstorbene]]</f>
        <v>-282</v>
      </c>
      <c r="D349" s="43">
        <v>282</v>
      </c>
      <c r="E349" s="48">
        <v>20</v>
      </c>
      <c r="F349" s="23">
        <f>CD[[#This Row],[KH]]-CD[[#This Row],[KH (intensiv)]]</f>
        <v>54</v>
      </c>
      <c r="G349" s="23">
        <f>CD[[#This Row],[Infiziert]]-CD[[#This Row],[KH (nicht intensiv)]]-CD[[#This Row],[KH (intensiv)]]</f>
        <v>501</v>
      </c>
      <c r="H349" s="45">
        <v>16459</v>
      </c>
      <c r="I349" s="45">
        <v>17316</v>
      </c>
      <c r="J349" s="45">
        <v>575</v>
      </c>
      <c r="K349" s="22">
        <v>74</v>
      </c>
      <c r="L349" s="22">
        <v>1666</v>
      </c>
      <c r="M349" s="23">
        <f>CD[[#This Row],[Verstorbene]]+CD[[#This Row],[KH (intensiv)]]+CD[[#This Row],[KH (nicht intensiv)]]+CD[[#This Row],[Infiziert (o. KH)]]+CD[[#This Row],[Genesen]]-CD[[#This Row],[Total]]</f>
        <v>0</v>
      </c>
      <c r="N349" s="24">
        <f>CD[[#This Row],[Total]]-I348</f>
        <v>58</v>
      </c>
      <c r="O349" s="24">
        <f>CD[[#This Row],[Genesen]]-H348</f>
        <v>63</v>
      </c>
      <c r="P349" s="38">
        <f>SUM(N343:N349)/$P$1</f>
        <v>53.225959474301185</v>
      </c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2021-03-04T07:55:02Z</dcterms:modified>
</cp:coreProperties>
</file>