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2710FBE9-EC7F-8749-9277-330AD44B2CA2}" xr6:coauthVersionLast="47" xr6:coauthVersionMax="47" xr10:uidLastSave="{00000000-0000-0000-0000-000000000000}"/>
  <bookViews>
    <workbookView xWindow="13940" yWindow="500" windowWidth="3700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11" i="1" l="1" a="1"/>
  <c r="P311" i="1" s="1"/>
  <c r="P324" i="1" a="1"/>
  <c r="P324" i="1" s="1"/>
  <c r="P344" i="1" a="1"/>
  <c r="P344" i="1" s="1"/>
  <c r="P350" i="1" a="1"/>
  <c r="P350" i="1" s="1"/>
  <c r="P356" i="1" a="1"/>
  <c r="P356" i="1" s="1"/>
  <c r="P362" i="1" a="1"/>
  <c r="P362" i="1" s="1"/>
  <c r="P375" i="1" a="1"/>
  <c r="P375" i="1" s="1"/>
  <c r="P381" i="1" a="1"/>
  <c r="P381" i="1" s="1"/>
  <c r="P394" i="1" a="1"/>
  <c r="P394" i="1" s="1"/>
  <c r="P407" i="1" a="1"/>
  <c r="P407" i="1" s="1"/>
  <c r="P413" i="1" a="1"/>
  <c r="P413" i="1" s="1"/>
  <c r="P420" i="1" a="1"/>
  <c r="P420" i="1" s="1"/>
  <c r="P426" i="1" a="1"/>
  <c r="P426" i="1" s="1"/>
  <c r="P439" i="1" a="1"/>
  <c r="P439" i="1" s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P7" i="1" s="1" a="1"/>
  <c r="P7" i="1" s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36" i="1" l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V10" i="1" a="1"/>
  <c r="V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s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<sst xmlns="http://schemas.openxmlformats.org/spreadsheetml/2006/main" count="48" uniqueCount="43">
  <si>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</si>
  <si>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</si>
  <si>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</si>
  <si>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</si>
  <si>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</si>
  <si>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</si>
  <si>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</si>
  <si>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</si>
  <si>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</si>
  <si>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</si>
  <si>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</si>
  <si>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</si>
  <si>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</si>
  <si>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</si>
  <si>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</si>
  <si>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</si>
  <si>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</si>
  <si>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</si>
  <si>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</si>
  <si>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</si>
  <si>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</si>
  <si>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</si>
  <si>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</si>
  <si>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</si>
  <si>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</si>
  <si>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</si>
  <si>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</si>
  <si>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</si>
  <si>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</si>
  <si>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</si>
  <si>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</si>
  <si>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</si>
  <si>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</si>
  <si>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</si>
  <si>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</si>
  <si>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</si>
  <si>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</si>
  <si>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</si>
  <si>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</si>
  <si>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</si>
  <si>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</si>
  <si>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</si>
  <si>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06.06., insg. 24.979 (+9) mit Coronadiagnose, akt. infiz.: 400 (0), 24.200 (+100) genesen. 422 (0) verstorben, 7-Tages-Inzidenz 27,2 (32,8)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</si>
</sst>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0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center" vertical="top" wrapText="1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Tabelle1!$A$7:$A$443</c:f>
              <c:numCache>
                <c:formatCode>d\-mmm</c:formatCode>
                <c:ptCount val="4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</c:numCache>
            </c:numRef>
          </c:cat>
          <c:val>
            <c:numRef>
              <c:f>Tabelle1!$B$7:$B$443</c:f>
              <c:numCache>
                <c:formatCode>0</c:formatCode>
                <c:ptCount val="43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Tabelle1!$A$7:$A$443</c:f>
              <c:numCache>
                <c:formatCode>d\-mmm</c:formatCode>
                <c:ptCount val="4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</c:numCache>
            </c:numRef>
          </c:cat>
          <c:val>
            <c:numRef>
              <c:f>Tabelle1!$C$7:$C$443</c:f>
              <c:numCache>
                <c:formatCode>General</c:formatCode>
                <c:ptCount val="43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Tabelle1!$A$7:$A$443</c:f>
              <c:numCache>
                <c:formatCode>d\-mmm</c:formatCode>
                <c:ptCount val="4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</c:numCache>
            </c:numRef>
          </c:cat>
          <c:val>
            <c:numRef>
              <c:f>Tabelle1!$D$7:$D$443</c:f>
              <c:numCache>
                <c:formatCode>0</c:formatCode>
                <c:ptCount val="43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Tabelle1!$A$7:$A$443</c:f>
              <c:numCache>
                <c:formatCode>d\-mmm</c:formatCode>
                <c:ptCount val="43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</c:numCache>
            </c:numRef>
          </c:cat>
          <c:val>
            <c:numRef>
              <c:f>Tabelle1!$E$7:$E$443</c:f>
              <c:numCache>
                <c:formatCode>General</c:formatCode>
                <c:ptCount val="43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51</c:v>
                </c:pt>
                <c:pt idx="436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Tabelle1!$M$7:$M$443</c:f>
              <c:numCache>
                <c:formatCode>General</c:formatCode>
                <c:ptCount val="43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Tabelle1!$O$7:$O$443</c:f>
              <c:numCache>
                <c:formatCode>0.0</c:formatCode>
                <c:ptCount val="437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06.06.2021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0.68063</cdr:x>
      <cdr:y>0.05261</cdr:y>
    </cdr:from>
    <cdr:to>
      <cdr:x>0.82817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439941" y="4587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27,2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400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24.979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06.06., insg. 24.979 (+9) mit Coronadiagnose, akt. infiz.: 400 (0), 24.200 (+100) genesen. 422 (0) verstorben, 7-Tages-Inzidenz 27,2 (32,8)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0.68308</cdr:x>
      <cdr:y>0.14274</cdr:y>
    </cdr:from>
    <cdr:to>
      <cdr:x>0.83062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477520" y="1244530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🟡🟡🟡🟡̎🟢🟢🟢̎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43" totalsRowShown="0" headerRowDxfId="18" dataDxfId="17">
  <autoFilter ref="A6:Q443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1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43"/>
  <sheetViews>
    <sheetView tabSelected="1" topLeftCell="G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7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56" t="s">
        <v>31</v>
      </c>
      <c r="H1" s="56"/>
      <c r="I1" s="56"/>
      <c r="J1" s="56"/>
      <c r="K1" s="3" t="s">
        <v>20</v>
      </c>
      <c r="L1" s="5" t="str">
        <f ca="1">"Stand: "&amp;TEXT(TODAY(),"TT.MM.JJJJ")</f>
        <v>Stand: 06.06.2021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437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7" t="s">
        <v>41</v>
      </c>
      <c r="R6" s="3" t="s">
        <v>26</v>
      </c>
      <c r="S6" s="3" t="str">
        <f ca="1">TEXT(TODAY(),"TT.MM.")</f>
        <v>06.06.</v>
      </c>
      <c r="U6" s="3" t="s">
        <v>27</v>
      </c>
      <c r="V6" s="3" t="str" cm="1">
        <f t="array" ref="V6">TEXT(INDEX(CD[KH],$S$5),"#.##0")</f>
        <v>76</v>
      </c>
      <c r="W6" s="3" t="str" cm="1">
        <f t="array" ref="W6">TEXT(INDEX(CD[KH],$S$5)-INDEX(CD[KH],$S$5-1),"+#.##0;-#.##0;0")</f>
        <v>0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8">
        <f>WEEKDAY(CD[[#This Row],[Datum]]+1,2)</f>
        <v>3</v>
      </c>
      <c r="R7" s="8" t="s">
        <v>22</v>
      </c>
      <c r="S7" s="10" t="str" cm="1">
        <f t="array" ref="S7">TEXT(INDEX(CD[Inzidenz],$S$5),"#.##0,0")</f>
        <v>27,2</v>
      </c>
      <c r="T7" s="3" t="str" cm="1">
        <f t="array" ref="T7">TEXT(INDEX(CD[Inzidenz],$S$5-1),"#.##0,0")</f>
        <v>32,8</v>
      </c>
      <c r="U7" s="3" t="s">
        <v>28</v>
      </c>
      <c r="V7" s="3" t="str" cm="1">
        <f t="array" ref="V7">TEXT(INDEX(CD[KH (intensiv)],$S$5),"#.##0")</f>
        <v>25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8">
        <f>WEEKDAY(CD[[#This Row],[Datum]]+1,2)</f>
        <v>4</v>
      </c>
      <c r="R8" s="3" t="s">
        <v>23</v>
      </c>
      <c r="S8" s="14" t="str" cm="1">
        <f t="array" ref="S8">TEXT(INDEX(CD[Verstorbene],$S$5),"#.##0")</f>
        <v>422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1.175</v>
      </c>
      <c r="W8" s="3" t="str" cm="1">
        <f t="array" ref="W8">TEXT(INDEX(CD[Quarant],$S$5)-INDEX(CD[Quarant],$S$5-1),"+#.##0;-#.##0;0")</f>
        <v>0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8">
        <f>WEEKDAY(CD[[#This Row],[Datum]]+1,2)</f>
        <v>5</v>
      </c>
      <c r="R9" s="3" t="s">
        <v>24</v>
      </c>
      <c r="S9" s="14" t="str" cm="1">
        <f t="array" ref="S9">TEXT(INDEX(CD[Infiziert],$S$5),"#.##0")</f>
        <v>400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24.200</v>
      </c>
      <c r="W9" s="3" t="str" cm="1">
        <f t="array" ref="W9">TEXT(INDEX(CD[Genesen],$S$5)-INDEX(CD[Genesen],$S$5-1),"+#.##0;-#.##0;0")</f>
        <v>+100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8">
        <f>WEEKDAY(CD[[#This Row],[Datum]]+1,2)</f>
        <v>6</v>
      </c>
      <c r="R10" s="3" t="s">
        <v>25</v>
      </c>
      <c r="S10" s="15" t="str" cm="1">
        <f t="array" ref="S10">TEXT(INDEX(CD[Total],$S$5),"#.##0")</f>
        <v>24.979</v>
      </c>
      <c r="T10" s="16" t="str" cm="1">
        <f t="array" ref="T10">TEXT(INDEX(CD[Total],$S$5)-INDEX(CD[Total],$S$5-1),"+#.##0;-#.##0;0")</f>
        <v>+9</v>
      </c>
      <c r="U10" s="3" t="s">
        <v>40</v>
      </c>
      <c r="V10" s="8" t="str" cm="1">
        <f t="array" ref="V10">INDEX(CD[Status],$S$5-6)&amp;INDEX(CD[Status],$S$5-5)&amp;INDEX(CD[Status],$S$5-4)&amp;INDEX(CD[Status],$S$5-3)&amp;INDEX(CD[Status],$S$5-2)&amp;INDEX(CD[Status],$S$5-1)&amp;INDEX(CD[Status],$S$5)</f>
        <v>🟡🟡🟡🟡̎🟢🟢🟢̎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8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8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8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06.06., insg. 24.979 (+9) mit Coronadiagnose, akt. infiz.: 400 (0), 76 (0) in Krankenhäusern i. Beh., davon 25 (0) auf Intensiv, 1.175 (0) in Quaran., 24.200 (+100) genesen. 422 (0) verstorben, 7-Tages-Inzidenz 27,2 (32,8)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8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8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8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06.06., insg. 24.979 (+9) mit Coronadiagnose, akt. infiz.: 400 (0), 24.200 (+100) genesen. 422 (0) verstorben, 7-Tages-Inzidenz 27,2 (32,8)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8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8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8">
        <f>WEEKDAY(CD[[#This Row],[Datum]]+1,2)</f>
        <v>3</v>
      </c>
      <c r="R19" s="16" t="str" cm="1">
        <f t="array" aca="1" ref="R19" ca="1">IF(INDEX(CD[WT],S5)&gt;=6,R16,R13)</f>
        <v>06.06., insg. 24.979 (+9) mit Coronadiagnose, akt. infiz.: 400 (0), 24.200 (+100) genesen. 422 (0) verstorben, 7-Tages-Inzidenz 27,2 (32,8) #CoronaD (Krankenhaus/Quarantäne-Zahlen werden Mo-Fr aktualisiert)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8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8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8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8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8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8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8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8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8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8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8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8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8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8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8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8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8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8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8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8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8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8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8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8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8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8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8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8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8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8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8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8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8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8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8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8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8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8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8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8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8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8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8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8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8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8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8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8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8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8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8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8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8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8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8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8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8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8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8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8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8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8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8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8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8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8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8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8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8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8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8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8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8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8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8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8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8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8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8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8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8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8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8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8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8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8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8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8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8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8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8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8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8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8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8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8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8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8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8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8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8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8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8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8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8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8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8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8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8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8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8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8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8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8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8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8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8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8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8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8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8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8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8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8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8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8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8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8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8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8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8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8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8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8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8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8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8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8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8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8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8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8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8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8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8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8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8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8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8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8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8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8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8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8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8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8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8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8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8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8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8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8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8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8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8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8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8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8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8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8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8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8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8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8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8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8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8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8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8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8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8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8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8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8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8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8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8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8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8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8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8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8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8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8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8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8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8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8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8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8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8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8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8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8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8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8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8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8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8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8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8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8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8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8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8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8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8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8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8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8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8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8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8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8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8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8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8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8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8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8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8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8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8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8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8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8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8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8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8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8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8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9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9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9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9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9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9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9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9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9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9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9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9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9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9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9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9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9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9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9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9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9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9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9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9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9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9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9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9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9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9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9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9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9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9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9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9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9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8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8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8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8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8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8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8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8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8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8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8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8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8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8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8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8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8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8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8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8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8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8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8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8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8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8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8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8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8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8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8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8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8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8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8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8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8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8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8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8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8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8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8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8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8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8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8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8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8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8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8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8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8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8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8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8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8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8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8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8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8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8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8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8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8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8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8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8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8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9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9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9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9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9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9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9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9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9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9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9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8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8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8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8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8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9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9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9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9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9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9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9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9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9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9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9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9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9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9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9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9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9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9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9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9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9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9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9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9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9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9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9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9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9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9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9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9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9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9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9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9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9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9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9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9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9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9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9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9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9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9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9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9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9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9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9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9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9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9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9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9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9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9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9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45">
        <v>25</v>
      </c>
      <c r="E442" s="21">
        <f>CD[[#This Row],[KH]]-CD[[#This Row],[KH (intensiv)]]</f>
        <v>51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3">
        <v>76</v>
      </c>
      <c r="K442" s="23">
        <v>1175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9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45">
        <v>25</v>
      </c>
      <c r="E443" s="21">
        <f>CD[[#This Row],[KH]]-CD[[#This Row],[KH (intensiv)]]</f>
        <v>51</v>
      </c>
      <c r="F443" s="21">
        <f>CD[[#This Row],[Infiziert]]-CD[[#This Row],[KH (nicht intensiv)]]-CD[[#This Row],[KH (intensiv)]]</f>
        <v>324</v>
      </c>
      <c r="G443" s="20">
        <v>24200</v>
      </c>
      <c r="H443" s="20">
        <v>24979</v>
      </c>
      <c r="I443" s="20">
        <v>400</v>
      </c>
      <c r="J443" s="23">
        <v>76</v>
      </c>
      <c r="K443" s="23">
        <v>1175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9">
        <f>WEEKDAY(CD[[#This Row],[Datum]]+1,2)</f>
        <v>7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2021-06-06T06:40:55Z</dcterms:modified>
</cp:coreProperties>
</file>