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24FD7458-241C-154F-8E2E-81E71F4D3E5A}" xr6:coauthVersionLast="46" xr6:coauthVersionMax="46" xr10:uidLastSave="{00000000-0000-0000-0000-000000000000}"/>
  <bookViews>
    <workbookView xWindow="1120" yWindow="500" windowWidth="415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7" i="1" l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P277" i="1" s="1"/>
  <c r="O272" i="1"/>
  <c r="C271" i="1"/>
  <c r="F271" i="1"/>
  <c r="G271" i="1" s="1"/>
  <c r="M271" i="1" s="1"/>
  <c r="N271" i="1"/>
  <c r="O271" i="1"/>
  <c r="C270" i="1"/>
  <c r="F270" i="1"/>
  <c r="G270" i="1" s="1"/>
  <c r="N270" i="1"/>
  <c r="P276" i="1" s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275" i="1" l="1"/>
  <c r="M277" i="1"/>
  <c r="M276" i="1"/>
  <c r="P274" i="1"/>
  <c r="P260" i="1"/>
  <c r="P271" i="1"/>
  <c r="P272" i="1"/>
  <c r="P273" i="1"/>
  <c r="G12" i="1"/>
  <c r="M12" i="1" s="1"/>
  <c r="M273" i="1"/>
  <c r="G14" i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4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T7" i="1" a="1"/>
  <c r="T7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<sst xmlns="http://schemas.openxmlformats.org/spreadsheetml/2006/main" count="36" uniqueCount="34">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</sst>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0" fontId="6" fillId="0" borderId="0" xfId="0" applyFont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Tabelle1!$A$7:$A$277</c:f>
              <c:numCache>
                <c:formatCode>d\-mmm</c:formatCode>
                <c:ptCount val="27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</c:numCache>
            </c:numRef>
          </c:cat>
          <c:val>
            <c:numRef>
              <c:f>Tabelle1!$C$7:$C$277</c:f>
              <c:numCache>
                <c:formatCode>0</c:formatCode>
                <c:ptCount val="27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Tabelle1!$A$7:$A$277</c:f>
              <c:numCache>
                <c:formatCode>d\-mmm</c:formatCode>
                <c:ptCount val="27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</c:numCache>
            </c:numRef>
          </c:cat>
          <c:val>
            <c:numRef>
              <c:f>Tabelle1!$D$7:$D$277</c:f>
              <c:numCache>
                <c:formatCode>General</c:formatCode>
                <c:ptCount val="27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Tabelle1!$A$7:$A$277</c:f>
              <c:numCache>
                <c:formatCode>d\-mmm</c:formatCode>
                <c:ptCount val="27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</c:numCache>
            </c:numRef>
          </c:cat>
          <c:val>
            <c:numRef>
              <c:f>Tabelle1!$E$7:$E$277</c:f>
              <c:numCache>
                <c:formatCode>General</c:formatCode>
                <c:ptCount val="27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Tabelle1!$A$7:$A$277</c:f>
              <c:numCache>
                <c:formatCode>d\-mmm</c:formatCode>
                <c:ptCount val="27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</c:numCache>
            </c:numRef>
          </c:cat>
          <c:val>
            <c:numRef>
              <c:f>Tabelle1!$F$7:$F$277</c:f>
              <c:numCache>
                <c:formatCode>General</c:formatCode>
                <c:ptCount val="27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Tabelle1!$N$7:$N$277</c:f>
              <c:numCache>
                <c:formatCode>General</c:formatCode>
                <c:ptCount val="271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Tabelle1!$P$7:$P$277</c:f>
              <c:numCache>
                <c:formatCode>0.0</c:formatCode>
                <c:ptCount val="271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22.12.2020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0.5999</cdr:x>
      <cdr:y>0.07738</cdr:y>
    </cdr:from>
    <cdr:to>
      <cdr:x>0.77435</cdr:x>
      <cdr:y>0.18399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9201637" y="674679"/>
          <a:ext cx="2675808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136,7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120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995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12.611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22.12., insg. 12.611 (+81) Düsseldorfer mit Coronadiagnose, akt. infiz.: 995 (+35), 211 (+14) in Krankenhäusern i. Beh., davon 35 (0) auf Intensiv, 3.771 (+143) in Quaran., 11.496 (+43) genesen. 120 (+3) verstorben, 7-Tages-Inzidenz 136,7 (131,1)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77" totalsRowShown="0" headerRowDxfId="17" dataDxfId="16">
  <autoFilter ref="A6:P277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86"/>
  <sheetViews>
    <sheetView tabSelected="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3" t="s">
        <v>33</v>
      </c>
      <c r="I1" s="43"/>
      <c r="J1" s="43"/>
      <c r="K1" s="43"/>
      <c r="L1" s="3" t="s">
        <v>22</v>
      </c>
      <c r="M1" s="5" t="str">
        <f ca="1">"Stand: "&amp;TEXT(TODAY(),"TT.MM.JJJJ")</f>
        <v>Stand: 22.12.2020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271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22.12.</v>
      </c>
      <c r="U6" s="3" t="s">
        <v>29</v>
      </c>
      <c r="V6" s="3" t="str" cm="1">
        <f t="array" ref="V6">TEXT(INDEX(CD[KH],$S$5),"#.##0")</f>
        <v>211</v>
      </c>
      <c r="W6" s="3" t="str" cm="1">
        <f t="array" ref="W6">TEXT(INDEX(CD[KH],$S$5)-INDEX(CD[KH],$S$5-1),"+#.##0;-#.##0;0")</f>
        <v>+14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136,7</v>
      </c>
      <c r="T7" s="3" t="str" cm="1">
        <f t="array" ref="T7">TEXT(INDEX(CD[Inzidenz],$S$5-1),"#.##0,#")</f>
        <v>131,1</v>
      </c>
      <c r="U7" s="3" t="s">
        <v>30</v>
      </c>
      <c r="V7" s="3" t="str" cm="1">
        <f t="array" ref="V7">TEXT(INDEX(CD[KH (intensiv)],$S$5),"#.##0")</f>
        <v>35</v>
      </c>
      <c r="W7" s="3" t="str" cm="1">
        <f t="array" ref="W7">TEXT(INDEX(CD[KH (intensiv)],$S$5)-INDEX(CD[KH (intensiv)],$S$5-1),"+#.##0;-#.##0;0")</f>
        <v>0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120</v>
      </c>
      <c r="T8" s="3" t="str" cm="1">
        <f t="array" ref="T8">TEXT(INDEX(CD[Verstorbene],$S$5)-INDEX(CD[Verstorbene],$S$5-1),"+#.##0;-#.##0;0")</f>
        <v>+3</v>
      </c>
      <c r="U8" s="3" t="s">
        <v>31</v>
      </c>
      <c r="V8" s="3" t="str" cm="1">
        <f t="array" ref="V8">TEXT(INDEX(CD[Quarant],$S$5),"#.##0")</f>
        <v>3.771</v>
      </c>
      <c r="W8" s="3" t="str" cm="1">
        <f t="array" ref="W8">TEXT(INDEX(CD[Quarant],$S$5)-INDEX(CD[Quarant],$S$5-1),"+#.##0;-#.##0;0")</f>
        <v>+143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995</v>
      </c>
      <c r="T9" s="3" t="str" cm="1">
        <f t="array" ref="T9">TEXT(INDEX(CD[Infiziert],$S$5)-INDEX(CD[Infiziert],$S$5-1),"+#.##0;-#.##0;0")</f>
        <v>+35</v>
      </c>
      <c r="U9" s="3" t="s">
        <v>32</v>
      </c>
      <c r="V9" s="3" t="str" cm="1">
        <f t="array" ref="V9">TEXT(INDEX(CD[Genesen],$S$5),"#.##0")</f>
        <v>11.496</v>
      </c>
      <c r="W9" s="3" t="str" cm="1">
        <f t="array" ref="W9">TEXT(INDEX(CD[Genesen],$S$5)-INDEX(CD[Genesen],$S$5-1),"+#.##0;-#.##0;0")</f>
        <v>+43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12.611</v>
      </c>
      <c r="T10" s="17" t="str" cm="1">
        <f t="array" ref="T10">TEXT(INDEX(CD[Total],$S$5)-INDEX(CD[Total],$S$5-1),"+#.##0;-#.##0;0")</f>
        <v>+81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22.12., insg. 12.611 (+81) Düsseldorfer mit Coronadiagnose, akt. infiz.: 995 (+35), 211 (+14) in Krankenhäusern i. Beh., davon 35 (0) auf Intensiv, 3.771 (+143) in Quaran., 11.496 (+43) genesen. 120 (+3) verstorben, 7-Tages-Inzidenz 136,7 (131,1)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40">
        <v>44171</v>
      </c>
      <c r="B262" s="41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2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40">
        <v>44172</v>
      </c>
      <c r="B263" s="41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2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40">
        <v>44173</v>
      </c>
      <c r="B264" s="41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2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40">
        <v>44174</v>
      </c>
      <c r="B265" s="41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2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40">
        <v>44175</v>
      </c>
      <c r="B266" s="41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2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40">
        <v>44176</v>
      </c>
      <c r="B267" s="41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2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40">
        <v>44177</v>
      </c>
      <c r="B268" s="41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2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40">
        <v>44178</v>
      </c>
      <c r="B269" s="41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2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40">
        <v>44179</v>
      </c>
      <c r="B270" s="41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2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40">
        <v>44180</v>
      </c>
      <c r="B271" s="41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2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>SUM(N268:N274)/$P$1</f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>SUM(N269:N275)/$P$1</f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>SUM(N270:N276)/$P$1</f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>SUM(N271:N277)/$P$1</f>
        <v>136.70360089360497</v>
      </c>
      <c r="Q277" s="11">
        <v>44187</v>
      </c>
    </row>
    <row r="278" spans="1:17" x14ac:dyDescent="0.2">
      <c r="Q278" s="11">
        <v>44188</v>
      </c>
    </row>
    <row r="279" spans="1:17" x14ac:dyDescent="0.2">
      <c r="Q279" s="11">
        <v>44189</v>
      </c>
    </row>
    <row r="280" spans="1:17" ht="17" x14ac:dyDescent="0.25">
      <c r="C280" s="39"/>
      <c r="Q280" s="11">
        <v>44190</v>
      </c>
    </row>
    <row r="281" spans="1:17" ht="17" x14ac:dyDescent="0.25">
      <c r="C281" s="39"/>
      <c r="Q281" s="11">
        <v>44191</v>
      </c>
    </row>
    <row r="282" spans="1:17" x14ac:dyDescent="0.2">
      <c r="Q282" s="11">
        <v>44192</v>
      </c>
    </row>
    <row r="283" spans="1:17" x14ac:dyDescent="0.2">
      <c r="Q283" s="11">
        <v>44193</v>
      </c>
    </row>
    <row r="284" spans="1:17" x14ac:dyDescent="0.2">
      <c r="Q284" s="11">
        <v>44194</v>
      </c>
    </row>
    <row r="285" spans="1:17" x14ac:dyDescent="0.2">
      <c r="Q285" s="11">
        <v>44195</v>
      </c>
    </row>
    <row r="286" spans="1:17" x14ac:dyDescent="0.2">
      <c r="Q286" s="11">
        <v>44196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2020-12-22T10:09:39Z</dcterms:modified>
</cp:coreProperties>
</file>