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3909078C-C4FF-3540-90C3-77A3432C2B18}" xr6:coauthVersionLast="47" xr6:coauthVersionMax="47" xr10:uidLastSave="{00000000-0000-0000-0000-000000000000}"/>
  <bookViews>
    <workbookView xWindow="1060" yWindow="500" windowWidth="50140" windowHeight="283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5" i="1" l="1"/>
  <c r="E485" i="1"/>
  <c r="F485" i="1" s="1"/>
  <c r="L485" i="1" s="1"/>
  <c r="M485" i="1"/>
  <c r="N485" i="1"/>
  <c r="Q485" i="1"/>
  <c r="B484" i="1"/>
  <c r="E484" i="1"/>
  <c r="F484" i="1" s="1"/>
  <c r="M484" i="1"/>
  <c r="N484" i="1"/>
  <c r="Q484" i="1"/>
  <c r="B483" i="1"/>
  <c r="E483" i="1"/>
  <c r="F483" i="1" s="1"/>
  <c r="M483" i="1"/>
  <c r="N483" i="1"/>
  <c r="Q483" i="1"/>
  <c r="B482" i="1"/>
  <c r="E482" i="1"/>
  <c r="F482" i="1" s="1"/>
  <c r="L482" i="1" s="1"/>
  <c r="M482" i="1"/>
  <c r="N482" i="1"/>
  <c r="Q482" i="1"/>
  <c r="B481" i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85" i="1" l="1" a="1"/>
  <c r="P485" i="1" s="1"/>
  <c r="L484" i="1"/>
  <c r="P484" i="1" a="1"/>
  <c r="P484" i="1" s="1"/>
  <c r="P483" i="1" a="1"/>
  <c r="P483" i="1" s="1"/>
  <c r="L483" i="1"/>
  <c r="P482" i="1" a="1"/>
  <c r="P482" i="1" s="1"/>
  <c r="P481" i="1" a="1"/>
  <c r="P481" i="1" s="1"/>
  <c r="P480" i="1" a="1"/>
  <c r="P480" i="1" s="1"/>
  <c r="L480" i="1"/>
  <c r="P479" i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<sst xmlns="http://schemas.openxmlformats.org/spreadsheetml/2006/main" count="48" uniqueCount="43">
  <si>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</si>
  <si>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</si>
  <si>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</si>
  <si>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</si>
  <si>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</si>
  <si>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</si>
  <si>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</si>
  <si>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</si>
  <si>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</si>
  <si>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</si>
  <si>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</si>
  <si>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</si>
  <si>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</si>
  <si>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</si>
  <si>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</si>
  <si>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</si>
  <si>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</si>
  <si>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</si>
  <si>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</si>
  <si>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</si>
  <si>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</si>
  <si>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</si>
  <si>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</si>
  <si>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</si>
  <si>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</si>
  <si>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</si>
  <si>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</si>
  <si>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</si>
  <si>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</si>
  <si>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</si>
  <si>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</si>
  <si>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</si>
  <si>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</si>
  <si>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</si>
  <si>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</si>
  <si>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</si>
  <si>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</si>
  <si>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</si>
  <si>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</si>
  <si>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</si>
  <si>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</si>
  <si>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</si>
  <si>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18.07., insg. 25.568 (+25) mit Coronadiagnose, akt. infiz.: 300 (0), 24.800 (0) genesen. 435 (0) verstorben, 7-Tages-Inzidenz 28,9 (31,4) #CoronaD (Krankenhaus/Quarantäne-Zahlen werden Mo-Fr aktualisiert)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</si>
</sst>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Tabelle1!$A$7:$A$485</c:f>
              <c:numCache>
                <c:formatCode>d\-mmm</c:formatCode>
                <c:ptCount val="4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</c:numCache>
            </c:numRef>
          </c:cat>
          <c:val>
            <c:numRef>
              <c:f>Tabelle1!$B$7:$B$485</c:f>
              <c:numCache>
                <c:formatCode>0</c:formatCode>
                <c:ptCount val="479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  <c:pt idx="475">
                  <c:v>-434</c:v>
                </c:pt>
                <c:pt idx="476">
                  <c:v>-434</c:v>
                </c:pt>
                <c:pt idx="477">
                  <c:v>-435</c:v>
                </c:pt>
                <c:pt idx="478">
                  <c:v>-435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Tabelle1!$A$7:$A$485</c:f>
              <c:numCache>
                <c:formatCode>d\-mmm</c:formatCode>
                <c:ptCount val="4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</c:numCache>
            </c:numRef>
          </c:cat>
          <c:val>
            <c:numRef>
              <c:f>Tabelle1!$C$7:$C$485</c:f>
              <c:numCache>
                <c:formatCode>General</c:formatCode>
                <c:ptCount val="479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  <c:pt idx="475">
                  <c:v>434</c:v>
                </c:pt>
                <c:pt idx="476">
                  <c:v>434</c:v>
                </c:pt>
                <c:pt idx="477">
                  <c:v>435</c:v>
                </c:pt>
                <c:pt idx="478">
                  <c:v>435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Tabelle1!$A$7:$A$485</c:f>
              <c:numCache>
                <c:formatCode>d\-mmm</c:formatCode>
                <c:ptCount val="4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</c:numCache>
            </c:numRef>
          </c:cat>
          <c:val>
            <c:numRef>
              <c:f>Tabelle1!$D$7:$D$485</c:f>
              <c:numCache>
                <c:formatCode>0</c:formatCode>
                <c:ptCount val="479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  <c:pt idx="476">
                  <c:v>4</c:v>
                </c:pt>
                <c:pt idx="477">
                  <c:v>4</c:v>
                </c:pt>
                <c:pt idx="478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Tabelle1!$A$7:$A$485</c:f>
              <c:numCache>
                <c:formatCode>d\-mmm</c:formatCode>
                <c:ptCount val="479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  <c:pt idx="476">
                  <c:v>44392</c:v>
                </c:pt>
                <c:pt idx="477">
                  <c:v>44393</c:v>
                </c:pt>
                <c:pt idx="478">
                  <c:v>44394</c:v>
                </c:pt>
              </c:numCache>
            </c:numRef>
          </c:cat>
          <c:val>
            <c:numRef>
              <c:f>Tabelle1!$E$7:$E$485</c:f>
              <c:numCache>
                <c:formatCode>General</c:formatCode>
                <c:ptCount val="479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  <c:pt idx="475">
                  <c:v>14</c:v>
                </c:pt>
                <c:pt idx="476">
                  <c:v>9</c:v>
                </c:pt>
                <c:pt idx="477">
                  <c:v>9</c:v>
                </c:pt>
                <c:pt idx="47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Tabelle1!$M$7:$M$485</c:f>
              <c:numCache>
                <c:formatCode>General</c:formatCode>
                <c:ptCount val="479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  <c:pt idx="475">
                  <c:v>0</c:v>
                </c:pt>
                <c:pt idx="476">
                  <c:v>56</c:v>
                </c:pt>
                <c:pt idx="477">
                  <c:v>41</c:v>
                </c:pt>
                <c:pt idx="478">
                  <c:v>25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Tabelle1!$O$7:$O$485</c:f>
              <c:numCache>
                <c:formatCode>0.0</c:formatCode>
                <c:ptCount val="479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  <c:pt idx="475">
                  <c:v>23.5</c:v>
                </c:pt>
                <c:pt idx="476">
                  <c:v>28.5</c:v>
                </c:pt>
                <c:pt idx="477">
                  <c:v>31.4</c:v>
                </c:pt>
                <c:pt idx="478">
                  <c:v>28.9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18.07.2021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28,9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435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300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25.568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18.07., insg. 25.568 (+25) mit Coronadiagnose, akt. infiz.: 300 (0), 24.800 (0) genesen. 435 (0) verstorben, 7-Tages-Inzidenz 28,9 (31,4) #CoronaD (Krankenhaus/Quarantäne-Zahlen werden Mo-Fr aktualisiert)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🟢🟢̎🟢🟢🟢🟢🟢🟢🟢̎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85" totalsRowShown="0" headerRowDxfId="18" dataDxfId="17">
  <autoFilter ref="A6:Q485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85"/>
  <sheetViews>
    <sheetView tabSelected="1" topLeftCell="E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18.07.2021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479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18.07.</v>
      </c>
      <c r="U6" s="3" t="s">
        <v>27</v>
      </c>
      <c r="V6" s="3" t="str" cm="1">
        <f t="array" ref="V6">TEXT(INDEX(CD[KH],$S$5),"#.##0")</f>
        <v>13</v>
      </c>
      <c r="W6" s="3" t="str" cm="1">
        <f t="array" ref="W6">TEXT(INDEX(CD[KH],$S$5)-INDEX(CD[KH],$S$5-1),"+#.##0;-#.##0;0")</f>
        <v>0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28,9</v>
      </c>
      <c r="T7" s="3" t="str" cm="1">
        <f t="array" ref="T7">TEXT(INDEX(CD[Inzidenz],$S$5-1),"#.##0,0")</f>
        <v>31,4</v>
      </c>
      <c r="U7" s="3" t="s">
        <v>28</v>
      </c>
      <c r="V7" s="3" t="str" cm="1">
        <f t="array" ref="V7">TEXT(INDEX(CD[KH (intensiv)],$S$5),"#.##0")</f>
        <v>4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435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601</v>
      </c>
      <c r="W8" s="3" t="str" cm="1">
        <f t="array" ref="W8">TEXT(INDEX(CD[Quarant],$S$5)-INDEX(CD[Quarant],$S$5-1),"+#.##0;-#.##0;0")</f>
        <v>0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300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24.800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25.568</v>
      </c>
      <c r="T10" s="16" t="str" cm="1">
        <f t="array" ref="T10">TEXT(INDEX(CD[Total],$S$5)-INDEX(CD[Total],$S$5-1),"+#.##0;-#.##0;0")</f>
        <v>+25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🟢🟢̎🟢🟢🟢🟢🟢🟢🟢̎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18.07., insg. 25.568 (+25) mit Coronadiagnose, akt. infiz.: 300 (0), 13 (0) in Krankenhäusern i. Beh., davon 4 (0) auf Intensiv, 601 (0) in Quaran., 24.800 (0) genesen. 435 (0) verstorben, 7-Tages-Inzidenz 28,9 (31,4)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18.07., insg. 25.568 (+25) mit Coronadiagnose, akt. infiz.: 300 (0), 24.800 (0) genesen. 435 (0) verstorben, 7-Tages-Inzidenz 28,9 (31,4)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18.07., insg. 25.568 (+25) mit Coronadiagnose, akt. infiz.: 300 (0), 24.800 (0) genesen. 435 (0) verstorben, 7-Tages-Inzidenz 28,9 (31,4) #CoronaD (Krankenhaus/Quarantäne-Zahlen werden Mo-Fr aktualisiert)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  <row r="482" spans="1:17" x14ac:dyDescent="0.2">
      <c r="A482" s="19">
        <v>44391</v>
      </c>
      <c r="B482" s="24">
        <f>-CD[[#This Row],[Verstorbene]]</f>
        <v>-434</v>
      </c>
      <c r="C482" s="2">
        <v>434</v>
      </c>
      <c r="D482" s="44">
        <v>2</v>
      </c>
      <c r="E482" s="21">
        <f>CD[[#This Row],[KH]]-CD[[#This Row],[KH (intensiv)]]</f>
        <v>14</v>
      </c>
      <c r="F482" s="21">
        <f>CD[[#This Row],[Infiziert]]-CD[[#This Row],[KH (nicht intensiv)]]-CD[[#This Row],[KH (intensiv)]]</f>
        <v>184</v>
      </c>
      <c r="G482" s="20">
        <v>24800</v>
      </c>
      <c r="H482" s="20">
        <v>25446</v>
      </c>
      <c r="I482" s="20">
        <v>200</v>
      </c>
      <c r="J482" s="20">
        <v>16</v>
      </c>
      <c r="K482" s="20">
        <v>534</v>
      </c>
      <c r="L482" s="21">
        <f>CD[[#This Row],[Verstorbene]]+CD[[#This Row],[KH (intensiv)]]+CD[[#This Row],[KH (nicht intensiv)]]+CD[[#This Row],[Infiziert (o. KH)]]+CD[[#This Row],[Genesen]]-CD[[#This Row],[Total]]</f>
        <v>-12</v>
      </c>
      <c r="M482" s="22">
        <f>CD[[#This Row],[Total]]-H481</f>
        <v>0</v>
      </c>
      <c r="N482" s="22">
        <f>CD[[#This Row],[Genesen]]-G481</f>
        <v>0</v>
      </c>
      <c r="O482" s="35">
        <v>23.5</v>
      </c>
      <c r="P482" s="55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9">
        <f>WEEKDAY(CD[[#This Row],[Datum]]+1,2)</f>
        <v>4</v>
      </c>
    </row>
    <row r="483" spans="1:17" x14ac:dyDescent="0.2">
      <c r="A483" s="19">
        <v>44392</v>
      </c>
      <c r="B483" s="24">
        <f>-CD[[#This Row],[Verstorbene]]</f>
        <v>-434</v>
      </c>
      <c r="C483" s="2">
        <v>434</v>
      </c>
      <c r="D483" s="44">
        <v>4</v>
      </c>
      <c r="E483" s="21">
        <f>CD[[#This Row],[KH]]-CD[[#This Row],[KH (intensiv)]]</f>
        <v>9</v>
      </c>
      <c r="F483" s="21">
        <f>CD[[#This Row],[Infiziert]]-CD[[#This Row],[KH (nicht intensiv)]]-CD[[#This Row],[KH (intensiv)]]</f>
        <v>187</v>
      </c>
      <c r="G483" s="20">
        <v>24800</v>
      </c>
      <c r="H483" s="20">
        <v>25502</v>
      </c>
      <c r="I483" s="20">
        <v>200</v>
      </c>
      <c r="J483" s="20">
        <v>13</v>
      </c>
      <c r="K483" s="20">
        <v>601</v>
      </c>
      <c r="L483" s="21">
        <f>CD[[#This Row],[Verstorbene]]+CD[[#This Row],[KH (intensiv)]]+CD[[#This Row],[KH (nicht intensiv)]]+CD[[#This Row],[Infiziert (o. KH)]]+CD[[#This Row],[Genesen]]-CD[[#This Row],[Total]]</f>
        <v>-68</v>
      </c>
      <c r="M483" s="22">
        <f>CD[[#This Row],[Total]]-H482</f>
        <v>56</v>
      </c>
      <c r="N483" s="22">
        <f>CD[[#This Row],[Genesen]]-G482</f>
        <v>0</v>
      </c>
      <c r="O483" s="35">
        <v>28.5</v>
      </c>
      <c r="P483" s="55" t="str" cm="1">
        <f t="array" ref="P4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3" s="59">
        <f>WEEKDAY(CD[[#This Row],[Datum]]+1,2)</f>
        <v>5</v>
      </c>
    </row>
    <row r="484" spans="1:17" x14ac:dyDescent="0.2">
      <c r="A484" s="19">
        <v>44393</v>
      </c>
      <c r="B484" s="24">
        <f>-CD[[#This Row],[Verstorbene]]</f>
        <v>-435</v>
      </c>
      <c r="C484" s="2">
        <v>435</v>
      </c>
      <c r="D484" s="44">
        <v>4</v>
      </c>
      <c r="E484" s="21">
        <f>CD[[#This Row],[KH]]-CD[[#This Row],[KH (intensiv)]]</f>
        <v>9</v>
      </c>
      <c r="F484" s="21">
        <f>CD[[#This Row],[Infiziert]]-CD[[#This Row],[KH (nicht intensiv)]]-CD[[#This Row],[KH (intensiv)]]</f>
        <v>287</v>
      </c>
      <c r="G484" s="20">
        <v>24800</v>
      </c>
      <c r="H484" s="20">
        <v>25543</v>
      </c>
      <c r="I484" s="20">
        <v>300</v>
      </c>
      <c r="J484" s="20">
        <v>13</v>
      </c>
      <c r="K484" s="20">
        <v>601</v>
      </c>
      <c r="L484" s="21">
        <f>CD[[#This Row],[Verstorbene]]+CD[[#This Row],[KH (intensiv)]]+CD[[#This Row],[KH (nicht intensiv)]]+CD[[#This Row],[Infiziert (o. KH)]]+CD[[#This Row],[Genesen]]-CD[[#This Row],[Total]]</f>
        <v>-8</v>
      </c>
      <c r="M484" s="22">
        <f>CD[[#This Row],[Total]]-H483</f>
        <v>41</v>
      </c>
      <c r="N484" s="22">
        <f>CD[[#This Row],[Genesen]]-G483</f>
        <v>0</v>
      </c>
      <c r="O484" s="35">
        <v>31.4</v>
      </c>
      <c r="P484" s="55" t="str" cm="1">
        <f t="array" ref="P4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4" s="59">
        <f>WEEKDAY(CD[[#This Row],[Datum]]+1,2)</f>
        <v>6</v>
      </c>
    </row>
    <row r="485" spans="1:17" x14ac:dyDescent="0.2">
      <c r="A485" s="19">
        <v>44394</v>
      </c>
      <c r="B485" s="24">
        <f>-CD[[#This Row],[Verstorbene]]</f>
        <v>-435</v>
      </c>
      <c r="C485" s="2">
        <v>435</v>
      </c>
      <c r="D485" s="44">
        <v>4</v>
      </c>
      <c r="E485" s="21">
        <f>CD[[#This Row],[KH]]-CD[[#This Row],[KH (intensiv)]]</f>
        <v>9</v>
      </c>
      <c r="F485" s="21">
        <f>CD[[#This Row],[Infiziert]]-CD[[#This Row],[KH (nicht intensiv)]]-CD[[#This Row],[KH (intensiv)]]</f>
        <v>287</v>
      </c>
      <c r="G485" s="20">
        <v>24800</v>
      </c>
      <c r="H485" s="20">
        <v>25568</v>
      </c>
      <c r="I485" s="20">
        <v>300</v>
      </c>
      <c r="J485" s="20">
        <v>13</v>
      </c>
      <c r="K485" s="20">
        <v>601</v>
      </c>
      <c r="L485" s="21">
        <f>CD[[#This Row],[Verstorbene]]+CD[[#This Row],[KH (intensiv)]]+CD[[#This Row],[KH (nicht intensiv)]]+CD[[#This Row],[Infiziert (o. KH)]]+CD[[#This Row],[Genesen]]-CD[[#This Row],[Total]]</f>
        <v>-33</v>
      </c>
      <c r="M485" s="22">
        <f>CD[[#This Row],[Total]]-H484</f>
        <v>25</v>
      </c>
      <c r="N485" s="22">
        <f>CD[[#This Row],[Genesen]]-G484</f>
        <v>0</v>
      </c>
      <c r="O485" s="35">
        <v>28.9</v>
      </c>
      <c r="P485" s="55" t="str" cm="1">
        <f t="array" ref="P4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85" s="59">
        <f>WEEKDAY(CD[[#This Row],[Datum]]+1,2)</f>
        <v>7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2021-07-18T07:13:38Z</dcterms:modified>
</cp:coreProperties>
</file>