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DCC4A37-C143-A242-894E-29457424A7F4}" xr6:coauthVersionLast="46" xr6:coauthVersionMax="46" xr10:uidLastSave="{00000000-0000-0000-0000-000000000000}"/>
  <bookViews>
    <workbookView xWindow="8820" yWindow="3080" windowWidth="237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0" i="1" l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P340" i="1" s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P339" i="1" s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37" i="1" l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S7" i="1" a="1"/>
  <c r="S7" i="1" s="1"/>
  <c r="T7" i="1" a="1"/>
  <c r="T7" i="1" s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<sst xmlns="http://schemas.openxmlformats.org/spreadsheetml/2006/main" count="48" uniqueCount="43">
  <si>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</si>
  <si>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</si>
  <si>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</si>
  <si>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</si>
  <si>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</si>
  <si>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</si>
  <si>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</si>
  <si>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</si>
  <si>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</si>
  <si>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</si>
  <si>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</si>
  <si>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</si>
  <si>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</si>
  <si>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</si>
  <si>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</si>
  <si>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</si>
  <si>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</si>
  <si>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</si>
  <si>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</si>
  <si>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</si>
  <si>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</si>
  <si>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</si>
  <si>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</si>
  <si>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</si>
  <si>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</si>
  <si>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</si>
  <si>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</si>
  <si>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</si>
  <si>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</si>
  <si>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</si>
  <si>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</si>
  <si>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</si>
  <si>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</si>
  <si>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</si>
  <si>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</si>
  <si>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</si>
  <si>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</si>
  <si>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</si>
  <si>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</si>
  <si>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</si>
  <si>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</si>
  <si>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</si>
  <si>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23.02., insg. 16.878 (+17) Düsseldorfer mit Coronadiagnose, akt. infiz.: 694 (-11), 84 (0) in Krankenhäusern i. Beh., davon 19 (+4) auf Intensiv, 1.379 (+62) in Quaran., 15.915 (+25) genesen. 269 (+3) verstorben, 7-Tages-Inzidenz 61,4 (59,3)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</si>
</sst>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6" fillId="0" borderId="0" xfId="0" applyFont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6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7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8" fillId="0" borderId="0" xfId="0" applyFont="1"/>
    <xf numFmtId="0" fontId="5" fillId="0" borderId="0" xfId="0" applyFont="1" applyBorder="1"/>
    <xf numFmtId="0" fontId="4" fillId="5" borderId="0" xfId="1" applyNumberFormat="1" applyFont="1" applyFill="1" applyBorder="1"/>
    <xf numFmtId="14" fontId="7" fillId="0" borderId="0" xfId="0" applyNumberFormat="1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Tabelle1!$A$7:$A$340</c:f>
              <c:numCache>
                <c:formatCode>d\-mmm</c:formatCode>
                <c:ptCount val="3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</c:numCache>
            </c:numRef>
          </c:cat>
          <c:val>
            <c:numRef>
              <c:f>Tabelle1!$C$7:$C$340</c:f>
              <c:numCache>
                <c:formatCode>0</c:formatCode>
                <c:ptCount val="33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Tabelle1!$A$7:$A$340</c:f>
              <c:numCache>
                <c:formatCode>d\-mmm</c:formatCode>
                <c:ptCount val="3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</c:numCache>
            </c:numRef>
          </c:cat>
          <c:val>
            <c:numRef>
              <c:f>Tabelle1!$D$7:$D$340</c:f>
              <c:numCache>
                <c:formatCode>General</c:formatCode>
                <c:ptCount val="33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Tabelle1!$A$7:$A$340</c:f>
              <c:numCache>
                <c:formatCode>d\-mmm</c:formatCode>
                <c:ptCount val="3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</c:numCache>
            </c:numRef>
          </c:cat>
          <c:val>
            <c:numRef>
              <c:f>Tabelle1!$E$7:$E$340</c:f>
              <c:numCache>
                <c:formatCode>General</c:formatCode>
                <c:ptCount val="33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 formatCode="0">
                  <c:v>15</c:v>
                </c:pt>
                <c:pt idx="324" formatCode="0">
                  <c:v>15</c:v>
                </c:pt>
                <c:pt idx="325" formatCode="0">
                  <c:v>16</c:v>
                </c:pt>
                <c:pt idx="326" formatCode="0">
                  <c:v>17</c:v>
                </c:pt>
                <c:pt idx="327" formatCode="0">
                  <c:v>17</c:v>
                </c:pt>
                <c:pt idx="328" formatCode="0">
                  <c:v>20</c:v>
                </c:pt>
                <c:pt idx="329">
                  <c:v>16</c:v>
                </c:pt>
                <c:pt idx="330" formatCode="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Tabelle1!$A$7:$A$340</c:f>
              <c:numCache>
                <c:formatCode>d\-mmm</c:formatCode>
                <c:ptCount val="33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</c:numCache>
            </c:numRef>
          </c:cat>
          <c:val>
            <c:numRef>
              <c:f>Tabelle1!$F$7:$F$340</c:f>
              <c:numCache>
                <c:formatCode>General</c:formatCode>
                <c:ptCount val="33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Tabelle1!$N$7:$N$340</c:f>
              <c:numCache>
                <c:formatCode>General</c:formatCode>
                <c:ptCount val="33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81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Tabelle1!$P$7:$P$340</c:f>
              <c:numCache>
                <c:formatCode>0.0</c:formatCode>
                <c:ptCount val="33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40.361679238820535</c:v>
                </c:pt>
                <c:pt idx="328">
                  <c:v>44.864177321238763</c:v>
                </c:pt>
                <c:pt idx="329">
                  <c:v>45.346587830069289</c:v>
                </c:pt>
                <c:pt idx="330">
                  <c:v>51.778727947809614</c:v>
                </c:pt>
                <c:pt idx="331">
                  <c:v>46.150605344786833</c:v>
                </c:pt>
                <c:pt idx="332">
                  <c:v>59.336492586154499</c:v>
                </c:pt>
                <c:pt idx="333">
                  <c:v>61.426938124420104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50330</xdr:colOff>
      <xdr:row>14</xdr:row>
      <xdr:rowOff>73848</xdr:rowOff>
    </xdr:from>
    <xdr:to>
      <xdr:col>35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23.02.2021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61,4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269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694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16.878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23.02., insg. 16.878 (+17) Düsseldorfer mit Coronadiagnose, akt. infiz.: 694 (-11), 84 (0) in Krankenhäusern i. Beh., davon 19 (+4) auf Intensiv, 1.379 (+62) in Quaran., 15.915 (+25) genesen. 269 (+3) verstorben, 7-Tages-Inzidenz 61,4 (59,3)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40" totalsRowShown="0" headerRowDxfId="17" dataDxfId="16">
  <autoFilter ref="A6:P340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49"/>
  <sheetViews>
    <sheetView tabSelected="1" topLeftCell="O1" zoomScaleNormal="100" workbookViewId="0">
      <selection activeCell="W10" sqref="W10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E1" s="3" t="s">
        <v>38</v>
      </c>
      <c r="F1" s="27" t="s">
        <v>39</v>
      </c>
      <c r="H1" s="61" t="s">
        <v>33</v>
      </c>
      <c r="I1" s="61"/>
      <c r="J1" s="61"/>
      <c r="K1" s="61"/>
      <c r="L1" s="3" t="s">
        <v>22</v>
      </c>
      <c r="M1" s="5" t="str">
        <f ca="1">"Stand: "&amp;TEXT(TODAY(),"TT.MM.JJJJ")</f>
        <v>Stand: 23.02.2021</v>
      </c>
      <c r="N1" s="6"/>
      <c r="O1" s="7" t="s">
        <v>18</v>
      </c>
      <c r="P1" s="8">
        <v>6.2187700000000001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3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334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23.02.</v>
      </c>
      <c r="U6" s="3" t="s">
        <v>29</v>
      </c>
      <c r="V6" s="3" t="str" cm="1">
        <f t="array" ref="V6">TEXT(INDEX(CD[KH],$S$5),"#.##0")</f>
        <v>84</v>
      </c>
      <c r="W6" s="3" t="str" cm="1">
        <f t="array" ref="W6">TEXT(INDEX(CD[KH],$S$5)-INDEX(CD[KH],$S$5-1),"+#.##0;-#.##0;0")</f>
        <v>0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61,4</v>
      </c>
      <c r="T7" s="3" t="str" cm="1">
        <f t="array" ref="T7">TEXT(INDEX(CD[Inzidenz],$S$5-1),"#.##0,0")</f>
        <v>59,3</v>
      </c>
      <c r="U7" s="3" t="s">
        <v>30</v>
      </c>
      <c r="V7" s="3" t="str" cm="1">
        <f t="array" ref="V7">TEXT(INDEX(CD[KH (intensiv)],$S$5),"#.##0")</f>
        <v>19</v>
      </c>
      <c r="W7" s="3" t="str" cm="1">
        <f t="array" ref="W7">TEXT(INDEX(CD[KH (intensiv)],$S$5)-INDEX(CD[KH (intensiv)],$S$5-1),"+#.##0;-#.##0;0")</f>
        <v>+4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R8" s="3" t="s">
        <v>25</v>
      </c>
      <c r="S8" s="15" t="str" cm="1">
        <f t="array" ref="S8">TEXT(INDEX(CD[Verstorbene],$S$5),"#.##0")</f>
        <v>269</v>
      </c>
      <c r="T8" s="3" t="str" cm="1">
        <f t="array" ref="T8">TEXT(INDEX(CD[Verstorbene],$S$5)-INDEX(CD[Verstorbene],$S$5-1),"+#.##0;-#.##0;0")</f>
        <v>+3</v>
      </c>
      <c r="U8" s="3" t="s">
        <v>31</v>
      </c>
      <c r="V8" s="3" t="str" cm="1">
        <f t="array" ref="V8">TEXT(INDEX(CD[Quarant],$S$5),"#.##0")</f>
        <v>1.379</v>
      </c>
      <c r="W8" s="3" t="str" cm="1">
        <f t="array" ref="W8">TEXT(INDEX(CD[Quarant],$S$5)-INDEX(CD[Quarant],$S$5-1),"+#.##0;-#.##0;0")</f>
        <v>+62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R9" s="3" t="s">
        <v>26</v>
      </c>
      <c r="S9" s="15" t="str" cm="1">
        <f t="array" ref="S9">TEXT(INDEX(CD[Infiziert],$S$5),"#.##0")</f>
        <v>694</v>
      </c>
      <c r="T9" s="3" t="str" cm="1">
        <f t="array" ref="T9">TEXT(INDEX(CD[Infiziert],$S$5)-INDEX(CD[Infiziert],$S$5-1),"+#.##0;-#.##0;0")</f>
        <v>-11</v>
      </c>
      <c r="U9" s="3" t="s">
        <v>32</v>
      </c>
      <c r="V9" s="3" t="str" cm="1">
        <f t="array" ref="V9">TEXT(INDEX(CD[Genesen],$S$5),"#.##0")</f>
        <v>15.915</v>
      </c>
      <c r="W9" s="3" t="str" cm="1">
        <f t="array" ref="W9">TEXT(INDEX(CD[Genesen],$S$5)-INDEX(CD[Genesen],$S$5-1),"+#.##0;-#.##0;0")</f>
        <v>+25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R10" s="3" t="s">
        <v>27</v>
      </c>
      <c r="S10" s="16" t="str" cm="1">
        <f t="array" ref="S10">TEXT(INDEX(CD[Total],$S$5),"#.##0")</f>
        <v>16.878</v>
      </c>
      <c r="T10" s="17" t="str" cm="1">
        <f t="array" ref="T10">TEXT(INDEX(CD[Total],$S$5)-INDEX(CD[Total],$S$5-1),"+#.##0;-#.##0;0")</f>
        <v>+17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R12" s="54" t="s">
        <v>40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R13" s="53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23.02., insg. 16.878 (+17) Düsseldorfer mit Coronadiagnose, akt. infiz.: 694 (-11), 84 (0) in Krankenhäusern i. Beh., davon 19 (+4) auf Intensiv, 1.379 (+62) in Quaran., 15.915 (+25) genesen. 269 (+3) verstorben, 7-Tages-Inzidenz 61,4 (59,3)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R14" s="53" t="s">
        <v>42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  <c r="Q288" s="11">
        <v>44198</v>
      </c>
    </row>
    <row r="289" spans="1:20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  <c r="Q289" s="11">
        <v>44199</v>
      </c>
    </row>
    <row r="290" spans="1:20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  <c r="Q290" s="11">
        <v>44200</v>
      </c>
    </row>
    <row r="291" spans="1:20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  <c r="Q291" s="11">
        <v>44201</v>
      </c>
    </row>
    <row r="292" spans="1:20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  <c r="Q292" s="11">
        <v>44202</v>
      </c>
    </row>
    <row r="293" spans="1:20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  <c r="Q293" s="11">
        <v>44203</v>
      </c>
    </row>
    <row r="294" spans="1:20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  <c r="Q294" s="11">
        <v>44204</v>
      </c>
    </row>
    <row r="295" spans="1:20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  <c r="Q295" s="11">
        <v>44205</v>
      </c>
    </row>
    <row r="296" spans="1:20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  <c r="Q296" s="11">
        <v>44206</v>
      </c>
    </row>
    <row r="297" spans="1:20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  <c r="Q297" s="11">
        <v>44207</v>
      </c>
    </row>
    <row r="298" spans="1:20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  <c r="Q298" s="11">
        <v>44208</v>
      </c>
    </row>
    <row r="299" spans="1:20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  <c r="Q299" s="11">
        <v>44209</v>
      </c>
    </row>
    <row r="300" spans="1:20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  <c r="Q300" s="11">
        <v>44210</v>
      </c>
    </row>
    <row r="301" spans="1:20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  <c r="Q301" s="11">
        <v>44211</v>
      </c>
    </row>
    <row r="302" spans="1:20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  <c r="Q302" s="11">
        <v>44212</v>
      </c>
    </row>
    <row r="303" spans="1:20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Q303" s="11">
        <v>44213</v>
      </c>
      <c r="S303" s="18"/>
      <c r="T303" s="18"/>
    </row>
    <row r="304" spans="1:20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Q304" s="11">
        <v>44214</v>
      </c>
      <c r="S304" s="18"/>
      <c r="T304" s="18"/>
    </row>
    <row r="305" spans="1:20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Q305" s="11">
        <v>44215</v>
      </c>
      <c r="S305" s="18"/>
      <c r="T305" s="18"/>
    </row>
    <row r="306" spans="1:20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Q306" s="11">
        <v>44216</v>
      </c>
      <c r="S306" s="18"/>
      <c r="T306" s="18"/>
    </row>
    <row r="307" spans="1:20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6">
        <v>15227</v>
      </c>
      <c r="J307" s="48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Q307" s="11">
        <v>44217</v>
      </c>
      <c r="S307" s="18"/>
      <c r="T307" s="18"/>
    </row>
    <row r="308" spans="1:20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6">
        <v>15276</v>
      </c>
      <c r="J308" s="48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11">
        <v>44218</v>
      </c>
      <c r="R308" s="3" t="s">
        <v>37</v>
      </c>
      <c r="S308" s="18"/>
      <c r="T308" s="18"/>
    </row>
    <row r="309" spans="1:20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3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5">
        <v>15353</v>
      </c>
      <c r="J309" s="48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11">
        <v>44219</v>
      </c>
      <c r="R309" s="3" t="s">
        <v>34</v>
      </c>
      <c r="S309" s="18"/>
      <c r="T309" s="18"/>
    </row>
    <row r="310" spans="1:20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3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5">
        <v>15447</v>
      </c>
      <c r="J310" s="48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11">
        <v>44220</v>
      </c>
      <c r="R310" s="3" t="s">
        <v>34</v>
      </c>
      <c r="S310" s="18"/>
      <c r="T310" s="18"/>
    </row>
    <row r="311" spans="1:20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3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5">
        <v>15482</v>
      </c>
      <c r="J311" s="48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11">
        <v>44221</v>
      </c>
      <c r="R311" s="3" t="s">
        <v>34</v>
      </c>
      <c r="S311" s="18"/>
      <c r="T311" s="18"/>
    </row>
    <row r="312" spans="1:20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3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5">
        <v>15508</v>
      </c>
      <c r="J312" s="48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Q312" s="11">
        <v>44222</v>
      </c>
      <c r="S312" s="18"/>
      <c r="T312" s="18"/>
    </row>
    <row r="313" spans="1:20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3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5">
        <v>15579</v>
      </c>
      <c r="J313" s="48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11">
        <v>44223</v>
      </c>
      <c r="R313" s="3" t="s">
        <v>34</v>
      </c>
      <c r="S313" s="18"/>
      <c r="T313" s="18"/>
    </row>
    <row r="314" spans="1:20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3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5">
        <v>15719</v>
      </c>
      <c r="J314" s="47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9">
        <f>CD[[#This Row],[Genesen]]-H313</f>
        <v>-17</v>
      </c>
      <c r="P314" s="38">
        <f t="shared" si="12"/>
        <v>79.115323448205999</v>
      </c>
      <c r="Q314" s="11">
        <v>44224</v>
      </c>
      <c r="S314" s="18"/>
      <c r="T314" s="18"/>
    </row>
    <row r="315" spans="1:20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3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5">
        <v>15744</v>
      </c>
      <c r="J315" s="47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  <c r="Q315" s="11">
        <v>44225</v>
      </c>
    </row>
    <row r="316" spans="1:20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3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5">
        <v>15841</v>
      </c>
      <c r="J316" s="47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  <c r="Q316" s="11">
        <v>44226</v>
      </c>
    </row>
    <row r="317" spans="1:20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3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5">
        <v>15907</v>
      </c>
      <c r="J317" s="47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  <c r="Q317" s="11">
        <v>44227</v>
      </c>
    </row>
    <row r="318" spans="1:20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3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5">
        <v>15939</v>
      </c>
      <c r="J318" s="47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11">
        <v>44228</v>
      </c>
      <c r="R318" s="3" t="s">
        <v>35</v>
      </c>
    </row>
    <row r="319" spans="1:20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3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5">
        <v>15948</v>
      </c>
      <c r="J319" s="47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  <c r="Q319" s="11">
        <v>44229</v>
      </c>
    </row>
    <row r="320" spans="1:20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3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5">
        <v>16018</v>
      </c>
      <c r="J320" s="47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  <c r="Q320" s="11">
        <v>44230</v>
      </c>
    </row>
    <row r="321" spans="1:18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3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5">
        <v>16080</v>
      </c>
      <c r="J321" s="47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  <c r="Q321" s="11">
        <v>44231</v>
      </c>
    </row>
    <row r="322" spans="1:18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3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5">
        <v>16140</v>
      </c>
      <c r="J322" s="47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  <c r="Q322" s="11">
        <v>44232</v>
      </c>
    </row>
    <row r="323" spans="1:18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3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5">
        <v>16196</v>
      </c>
      <c r="J323" s="47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9">
        <f>CD[[#This Row],[Genesen]]-H322</f>
        <v>-779</v>
      </c>
      <c r="P323" s="38">
        <f t="shared" si="13"/>
        <v>57.085243544945385</v>
      </c>
      <c r="Q323" s="11">
        <v>44233</v>
      </c>
      <c r="R323" s="3" t="s">
        <v>36</v>
      </c>
    </row>
    <row r="324" spans="1:18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5">
        <v>233</v>
      </c>
      <c r="E324" s="3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5">
        <v>14820</v>
      </c>
      <c r="I324" s="45">
        <v>16224</v>
      </c>
      <c r="J324" s="47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1">
        <v>44234</v>
      </c>
      <c r="R324" s="17"/>
    </row>
    <row r="325" spans="1:18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5">
        <v>233</v>
      </c>
      <c r="E325" s="3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5">
        <v>14912</v>
      </c>
      <c r="I325" s="45">
        <v>16268</v>
      </c>
      <c r="J325" s="47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1">
        <v>44235</v>
      </c>
      <c r="R325" s="17"/>
    </row>
    <row r="326" spans="1:18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5">
        <v>233</v>
      </c>
      <c r="E326" s="3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5">
        <v>15010</v>
      </c>
      <c r="I326" s="42">
        <v>16288</v>
      </c>
      <c r="J326" s="47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1">
        <v>44236</v>
      </c>
      <c r="R326" s="17" t="s">
        <v>41</v>
      </c>
    </row>
    <row r="327" spans="1:18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5">
        <v>246</v>
      </c>
      <c r="E327" s="3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5">
        <v>15102</v>
      </c>
      <c r="I327" s="42">
        <v>16326</v>
      </c>
      <c r="J327" s="47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1">
        <v>44237</v>
      </c>
      <c r="R327" s="17"/>
    </row>
    <row r="328" spans="1:18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5">
        <v>248</v>
      </c>
      <c r="E328" s="3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5">
        <v>15171</v>
      </c>
      <c r="I328" s="42">
        <v>16365</v>
      </c>
      <c r="J328" s="47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1">
        <v>44238</v>
      </c>
      <c r="R328" s="17"/>
    </row>
    <row r="329" spans="1:18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5">
        <v>248</v>
      </c>
      <c r="E329" s="3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5">
        <v>15250</v>
      </c>
      <c r="I329" s="42">
        <v>16401</v>
      </c>
      <c r="J329" s="47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1">
        <v>44239</v>
      </c>
      <c r="R329" s="17"/>
    </row>
    <row r="330" spans="1:18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4">
        <v>252</v>
      </c>
      <c r="E330" s="50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6">
        <v>15338</v>
      </c>
      <c r="I330" s="25">
        <v>16430</v>
      </c>
      <c r="J330" s="48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  <c r="Q330" s="11">
        <v>44240</v>
      </c>
    </row>
    <row r="331" spans="1:18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4">
        <v>252</v>
      </c>
      <c r="E331" s="52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6">
        <v>15408</v>
      </c>
      <c r="I331" s="25">
        <v>16465</v>
      </c>
      <c r="J331" s="48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  <c r="Q331" s="11">
        <v>44241</v>
      </c>
    </row>
    <row r="332" spans="1:18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6">
        <v>252</v>
      </c>
      <c r="E332" s="55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6">
        <v>15470</v>
      </c>
      <c r="I332" s="25">
        <v>16492</v>
      </c>
      <c r="J332" s="48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  <c r="Q332" s="11">
        <v>44242</v>
      </c>
    </row>
    <row r="333" spans="1:18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6">
        <v>254</v>
      </c>
      <c r="E333" s="55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46">
        <v>15520</v>
      </c>
      <c r="I333" s="25">
        <v>16496</v>
      </c>
      <c r="J333" s="48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  <c r="Q333" s="11">
        <v>44243</v>
      </c>
    </row>
    <row r="334" spans="1:18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4">
        <v>256</v>
      </c>
      <c r="E334" s="55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644</v>
      </c>
      <c r="H334" s="46">
        <v>15591</v>
      </c>
      <c r="I334" s="46">
        <v>16577</v>
      </c>
      <c r="J334" s="48">
        <v>730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81</v>
      </c>
      <c r="O334" s="24">
        <f>CD[[#This Row],[Genesen]]-H333</f>
        <v>71</v>
      </c>
      <c r="P334" s="38">
        <f t="shared" si="15"/>
        <v>40.361679238820535</v>
      </c>
      <c r="Q334" s="11">
        <v>44244</v>
      </c>
    </row>
    <row r="335" spans="1:18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4">
        <v>261</v>
      </c>
      <c r="E335" s="55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651</v>
      </c>
      <c r="H335" s="46">
        <v>15640</v>
      </c>
      <c r="I335" s="46">
        <v>16644</v>
      </c>
      <c r="J335" s="48">
        <v>743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67</v>
      </c>
      <c r="O335" s="24">
        <f>CD[[#This Row],[Genesen]]-H334</f>
        <v>49</v>
      </c>
      <c r="P335" s="38">
        <f t="shared" si="15"/>
        <v>44.864177321238763</v>
      </c>
      <c r="Q335" s="11">
        <v>44245</v>
      </c>
    </row>
    <row r="336" spans="1:18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4">
        <v>263</v>
      </c>
      <c r="E336" s="22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625</v>
      </c>
      <c r="H336" s="46">
        <v>15703</v>
      </c>
      <c r="I336" s="46">
        <v>16683</v>
      </c>
      <c r="J336" s="48">
        <v>717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39</v>
      </c>
      <c r="O336" s="24">
        <f>CD[[#This Row],[Genesen]]-H335</f>
        <v>63</v>
      </c>
      <c r="P336" s="38">
        <f t="shared" si="15"/>
        <v>45.346587830069289</v>
      </c>
      <c r="Q336" s="11">
        <v>44246</v>
      </c>
    </row>
    <row r="337" spans="1:17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4">
        <v>266</v>
      </c>
      <c r="E337" s="52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590</v>
      </c>
      <c r="H337" s="46">
        <v>15804</v>
      </c>
      <c r="I337" s="46">
        <v>16752</v>
      </c>
      <c r="J337" s="48">
        <v>682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69</v>
      </c>
      <c r="O337" s="24">
        <f>CD[[#This Row],[Genesen]]-H336</f>
        <v>101</v>
      </c>
      <c r="P337" s="38">
        <f>SUM(N331:N337)/$P$1</f>
        <v>51.778727947809614</v>
      </c>
      <c r="Q337" s="11">
        <v>44247</v>
      </c>
    </row>
    <row r="338" spans="1:17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9">
        <v>266</v>
      </c>
      <c r="E338" s="22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544</v>
      </c>
      <c r="H338" s="46">
        <v>15850</v>
      </c>
      <c r="I338" s="46">
        <v>16752</v>
      </c>
      <c r="J338" s="48">
        <v>636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0</v>
      </c>
      <c r="O338" s="24">
        <f>CD[[#This Row],[Genesen]]-H337</f>
        <v>46</v>
      </c>
      <c r="P338" s="38">
        <f>SUM(N332:N338)/$P$1</f>
        <v>46.150605344786833</v>
      </c>
      <c r="Q338" s="11">
        <v>44248</v>
      </c>
    </row>
    <row r="339" spans="1:17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4">
        <v>266</v>
      </c>
      <c r="E339" s="58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621</v>
      </c>
      <c r="H339" s="46">
        <v>15890</v>
      </c>
      <c r="I339" s="46">
        <v>16861</v>
      </c>
      <c r="J339" s="48">
        <v>705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109</v>
      </c>
      <c r="O339" s="24">
        <f>CD[[#This Row],[Genesen]]-H338</f>
        <v>40</v>
      </c>
      <c r="P339" s="38">
        <f>SUM(N333:N339)/$P$1</f>
        <v>59.336492586154499</v>
      </c>
      <c r="Q339" s="11">
        <v>44249</v>
      </c>
    </row>
    <row r="340" spans="1:17" x14ac:dyDescent="0.2">
      <c r="A340" s="20">
        <v>44249</v>
      </c>
      <c r="B340" s="21">
        <v>0.99930555555555556</v>
      </c>
      <c r="C340" s="26">
        <f>-CD[[#This Row],[Verstorbene]]</f>
        <v>-269</v>
      </c>
      <c r="D340" s="44">
        <v>269</v>
      </c>
      <c r="E340" s="58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610</v>
      </c>
      <c r="H340" s="46">
        <v>15915</v>
      </c>
      <c r="I340" s="46">
        <v>16878</v>
      </c>
      <c r="J340" s="48">
        <v>694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0</v>
      </c>
      <c r="N340" s="24">
        <f>CD[[#This Row],[Total]]-I339</f>
        <v>17</v>
      </c>
      <c r="O340" s="24">
        <f>CD[[#This Row],[Genesen]]-H339</f>
        <v>25</v>
      </c>
      <c r="P340" s="38">
        <f>SUM(N334:N340)/$P$1</f>
        <v>61.426938124420104</v>
      </c>
      <c r="Q340" s="11">
        <v>44250</v>
      </c>
    </row>
    <row r="341" spans="1:17" ht="17" x14ac:dyDescent="0.25">
      <c r="C341" s="51"/>
      <c r="D341" s="51"/>
      <c r="E341" s="43"/>
      <c r="I341" s="57"/>
      <c r="Q341" s="11">
        <v>44251</v>
      </c>
    </row>
    <row r="342" spans="1:17" ht="17" x14ac:dyDescent="0.25">
      <c r="C342" s="51"/>
      <c r="D342" s="51"/>
      <c r="E342" s="43"/>
      <c r="Q342" s="11">
        <v>44252</v>
      </c>
    </row>
    <row r="343" spans="1:17" x14ac:dyDescent="0.2">
      <c r="E343" s="51"/>
      <c r="Q343" s="11"/>
    </row>
    <row r="344" spans="1:17" x14ac:dyDescent="0.2">
      <c r="D344" s="60"/>
      <c r="E344" s="60"/>
      <c r="Q344" s="11"/>
    </row>
    <row r="345" spans="1:17" x14ac:dyDescent="0.2">
      <c r="D345" s="60"/>
      <c r="E345" s="60"/>
      <c r="Q345" s="11"/>
    </row>
    <row r="346" spans="1:17" x14ac:dyDescent="0.2">
      <c r="D346" s="60"/>
      <c r="E346" s="60"/>
    </row>
    <row r="347" spans="1:17" x14ac:dyDescent="0.2">
      <c r="D347" s="60"/>
      <c r="E347" s="60"/>
    </row>
    <row r="348" spans="1:17" x14ac:dyDescent="0.2">
      <c r="E348" s="60"/>
    </row>
    <row r="349" spans="1:17" x14ac:dyDescent="0.2">
      <c r="E349" s="60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2021-02-23T09:55:29Z</dcterms:modified>
</cp:coreProperties>
</file>