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B6E613F3-7788-294A-B576-13DDE6BD1841}" xr6:coauthVersionLast="47" xr6:coauthVersionMax="47" xr10:uidLastSave="{00000000-0000-0000-0000-000000000000}"/>
  <bookViews>
    <workbookView xWindow="16300" yWindow="500" windowWidth="2944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25" i="1" l="1"/>
  <c r="E425" i="1"/>
  <c r="F425" i="1" s="1"/>
  <c r="L425" i="1" s="1"/>
  <c r="M425" i="1"/>
  <c r="N425" i="1"/>
  <c r="B424" i="1"/>
  <c r="E424" i="1"/>
  <c r="F424" i="1" s="1"/>
  <c r="L424" i="1" s="1"/>
  <c r="M424" i="1"/>
  <c r="N424" i="1"/>
  <c r="P424" i="1" a="1"/>
  <c r="P424" i="1" s="1"/>
  <c r="B423" i="1"/>
  <c r="E423" i="1"/>
  <c r="F423" i="1" s="1"/>
  <c r="M423" i="1"/>
  <c r="N423" i="1"/>
  <c r="B422" i="1"/>
  <c r="E422" i="1"/>
  <c r="F422" i="1" s="1"/>
  <c r="M422" i="1"/>
  <c r="N422" i="1"/>
  <c r="B421" i="1"/>
  <c r="E421" i="1"/>
  <c r="F421" i="1" s="1"/>
  <c r="L421" i="1" s="1"/>
  <c r="M421" i="1"/>
  <c r="N421" i="1"/>
  <c r="B420" i="1"/>
  <c r="E420" i="1"/>
  <c r="F420" i="1" s="1"/>
  <c r="M420" i="1"/>
  <c r="P425" i="1" s="1" a="1"/>
  <c r="P425" i="1" s="1"/>
  <c r="N420" i="1"/>
  <c r="B419" i="1"/>
  <c r="E419" i="1"/>
  <c r="F419" i="1" s="1"/>
  <c r="M419" i="1"/>
  <c r="N419" i="1"/>
  <c r="B418" i="1"/>
  <c r="E418" i="1"/>
  <c r="F418" i="1" s="1"/>
  <c r="L418" i="1" s="1"/>
  <c r="M418" i="1"/>
  <c r="N418" i="1"/>
  <c r="B417" i="1"/>
  <c r="E417" i="1"/>
  <c r="F417" i="1" s="1"/>
  <c r="L417" i="1" s="1"/>
  <c r="M417" i="1"/>
  <c r="P423" i="1" s="1" a="1"/>
  <c r="P423" i="1" s="1"/>
  <c r="N417" i="1"/>
  <c r="B416" i="1"/>
  <c r="E416" i="1"/>
  <c r="F416" i="1" s="1"/>
  <c r="M416" i="1"/>
  <c r="P422" i="1" s="1" a="1"/>
  <c r="P422" i="1" s="1"/>
  <c r="N416" i="1"/>
  <c r="B415" i="1"/>
  <c r="E415" i="1"/>
  <c r="F415" i="1" s="1"/>
  <c r="M415" i="1"/>
  <c r="P421" i="1" s="1" a="1"/>
  <c r="P421" i="1" s="1"/>
  <c r="N415" i="1"/>
  <c r="B414" i="1"/>
  <c r="E414" i="1"/>
  <c r="F414" i="1" s="1"/>
  <c r="M414" i="1"/>
  <c r="N414" i="1"/>
  <c r="B413" i="1"/>
  <c r="E413" i="1"/>
  <c r="F413" i="1" s="1"/>
  <c r="M413" i="1"/>
  <c r="N413" i="1"/>
  <c r="B412" i="1"/>
  <c r="E412" i="1"/>
  <c r="F412" i="1" s="1"/>
  <c r="M412" i="1"/>
  <c r="P418" i="1" s="1" a="1"/>
  <c r="P418" i="1" s="1"/>
  <c r="N412" i="1"/>
  <c r="B411" i="1"/>
  <c r="E411" i="1"/>
  <c r="F411" i="1" s="1"/>
  <c r="L411" i="1" s="1"/>
  <c r="M411" i="1"/>
  <c r="P417" i="1" s="1" a="1"/>
  <c r="P417" i="1" s="1"/>
  <c r="N411" i="1"/>
  <c r="B410" i="1"/>
  <c r="E410" i="1"/>
  <c r="F410" i="1" s="1"/>
  <c r="L410" i="1" s="1"/>
  <c r="M410" i="1"/>
  <c r="P416" i="1" s="1" a="1"/>
  <c r="P416" i="1" s="1"/>
  <c r="N410" i="1"/>
  <c r="B409" i="1"/>
  <c r="E409" i="1"/>
  <c r="F409" i="1" s="1"/>
  <c r="M409" i="1"/>
  <c r="P415" i="1" s="1" a="1"/>
  <c r="P415" i="1" s="1"/>
  <c r="N409" i="1"/>
  <c r="B408" i="1"/>
  <c r="E408" i="1"/>
  <c r="F408" i="1" s="1"/>
  <c r="L408" i="1" s="1"/>
  <c r="M408" i="1"/>
  <c r="P414" i="1" s="1" a="1"/>
  <c r="P414" i="1" s="1"/>
  <c r="N408" i="1"/>
  <c r="B407" i="1"/>
  <c r="E407" i="1"/>
  <c r="F407" i="1" s="1"/>
  <c r="L407" i="1" s="1"/>
  <c r="M407" i="1"/>
  <c r="P413" i="1" s="1" a="1"/>
  <c r="P413" i="1" s="1"/>
  <c r="N407" i="1"/>
  <c r="B406" i="1"/>
  <c r="E406" i="1"/>
  <c r="F406" i="1" s="1"/>
  <c r="M406" i="1"/>
  <c r="P412" i="1" s="1" a="1"/>
  <c r="P412" i="1" s="1"/>
  <c r="N406" i="1"/>
  <c r="B405" i="1"/>
  <c r="E405" i="1"/>
  <c r="F405" i="1" s="1"/>
  <c r="M405" i="1"/>
  <c r="P411" i="1" s="1" a="1"/>
  <c r="P411" i="1" s="1"/>
  <c r="N405" i="1"/>
  <c r="B404" i="1"/>
  <c r="E404" i="1"/>
  <c r="F404" i="1" s="1"/>
  <c r="L404" i="1" s="1"/>
  <c r="M404" i="1"/>
  <c r="P410" i="1" s="1" a="1"/>
  <c r="P410" i="1" s="1"/>
  <c r="N404" i="1"/>
  <c r="B403" i="1"/>
  <c r="E403" i="1"/>
  <c r="F403" i="1" s="1"/>
  <c r="L403" i="1" s="1"/>
  <c r="M403" i="1"/>
  <c r="P409" i="1" s="1" a="1"/>
  <c r="P409" i="1" s="1"/>
  <c r="N403" i="1"/>
  <c r="B402" i="1"/>
  <c r="E402" i="1"/>
  <c r="F402" i="1" s="1"/>
  <c r="M402" i="1"/>
  <c r="N402" i="1"/>
  <c r="B401" i="1"/>
  <c r="E401" i="1"/>
  <c r="F401" i="1" s="1"/>
  <c r="M401" i="1"/>
  <c r="P407" i="1" s="1" a="1"/>
  <c r="P407" i="1" s="1"/>
  <c r="N401" i="1"/>
  <c r="B400" i="1"/>
  <c r="E400" i="1"/>
  <c r="F400" i="1" s="1"/>
  <c r="L400" i="1" s="1"/>
  <c r="M400" i="1"/>
  <c r="P404" i="1" s="1" a="1"/>
  <c r="P404" i="1" s="1"/>
  <c r="N400" i="1"/>
  <c r="P7" i="1" a="1"/>
  <c r="P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6" i="1" a="1"/>
  <c r="P386" i="1" s="1"/>
  <c r="P387" i="1" a="1"/>
  <c r="P387" i="1" s="1"/>
  <c r="P389" i="1" a="1"/>
  <c r="P389" i="1" s="1"/>
  <c r="P390" i="1" a="1"/>
  <c r="P390" i="1" s="1"/>
  <c r="P391" i="1" a="1"/>
  <c r="P391" i="1" s="1"/>
  <c r="P392" i="1" a="1"/>
  <c r="P392" i="1" s="1"/>
  <c r="P393" i="1" a="1"/>
  <c r="P393" i="1" s="1"/>
  <c r="P394" i="1" a="1"/>
  <c r="P394" i="1" s="1"/>
  <c r="P395" i="1" a="1"/>
  <c r="P395" i="1" s="1"/>
  <c r="P396" i="1" a="1"/>
  <c r="P396" i="1" s="1"/>
  <c r="P397" i="1" a="1"/>
  <c r="P397" i="1" s="1"/>
  <c r="P398" i="1" a="1"/>
  <c r="P398" i="1" s="1"/>
  <c r="P399" i="1" a="1"/>
  <c r="P399" i="1" s="1"/>
  <c r="B399" i="1"/>
  <c r="E399" i="1"/>
  <c r="F399" i="1" s="1"/>
  <c r="L399" i="1" s="1"/>
  <c r="M399" i="1"/>
  <c r="P405" i="1" s="1" a="1"/>
  <c r="P405" i="1" s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P403" i="1" s="1" a="1"/>
  <c r="P403" i="1" s="1"/>
  <c r="N397" i="1"/>
  <c r="B396" i="1"/>
  <c r="E396" i="1"/>
  <c r="F396" i="1" s="1"/>
  <c r="L396" i="1" s="1"/>
  <c r="M396" i="1"/>
  <c r="P402" i="1" s="1" a="1"/>
  <c r="P402" i="1" s="1"/>
  <c r="N396" i="1"/>
  <c r="B395" i="1"/>
  <c r="E395" i="1"/>
  <c r="F395" i="1" s="1"/>
  <c r="M395" i="1"/>
  <c r="P401" i="1" s="1" a="1"/>
  <c r="P401" i="1" s="1"/>
  <c r="N395" i="1"/>
  <c r="B394" i="1"/>
  <c r="E394" i="1"/>
  <c r="F394" i="1" s="1"/>
  <c r="M394" i="1"/>
  <c r="P400" i="1" s="1" a="1"/>
  <c r="P400" i="1" s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R5" i="1" a="1"/>
  <c r="R5" i="1" s="1"/>
  <c r="R10" i="1" s="1" a="1"/>
  <c r="R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R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L423" i="1" l="1"/>
  <c r="L422" i="1"/>
  <c r="P420" i="1" a="1"/>
  <c r="P420" i="1" s="1"/>
  <c r="P419" i="1" a="1"/>
  <c r="P419" i="1" s="1"/>
  <c r="L420" i="1"/>
  <c r="L419" i="1"/>
  <c r="L416" i="1"/>
  <c r="L415" i="1"/>
  <c r="L414" i="1"/>
  <c r="L413" i="1"/>
  <c r="L412" i="1"/>
  <c r="L409" i="1"/>
  <c r="P408" i="1" a="1"/>
  <c r="P408" i="1" s="1"/>
  <c r="L406" i="1"/>
  <c r="P406" i="1" a="1"/>
  <c r="P406" i="1" s="1"/>
  <c r="L405" i="1"/>
  <c r="L402" i="1"/>
  <c r="L401" i="1"/>
  <c r="L395" i="1"/>
  <c r="L394" i="1"/>
  <c r="L393" i="1"/>
  <c r="L392" i="1"/>
  <c r="O388" i="1"/>
  <c r="P388" i="1" s="1" a="1"/>
  <c r="P388" i="1" s="1"/>
  <c r="L389" i="1"/>
  <c r="O385" i="1"/>
  <c r="P385" i="1" s="1" a="1"/>
  <c r="P385" i="1" s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U9" i="1" a="1"/>
  <c r="U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V7" i="1" a="1"/>
  <c r="V7" i="1" s="1"/>
  <c r="S8" i="1" a="1"/>
  <c r="S8" i="1" s="1"/>
  <c r="V6" i="1" a="1"/>
  <c r="V6" i="1" s="1"/>
  <c r="U8" i="1" a="1"/>
  <c r="U8" i="1" s="1"/>
  <c r="R8" i="1" a="1"/>
  <c r="R8" i="1" s="1"/>
  <c r="V9" i="1" a="1"/>
  <c r="V9" i="1" s="1"/>
  <c r="S10" i="1" a="1"/>
  <c r="S10" i="1" s="1"/>
  <c r="U7" i="1" a="1"/>
  <c r="U7" i="1" s="1"/>
  <c r="V8" i="1" a="1"/>
  <c r="V8" i="1" s="1"/>
  <c r="S9" i="1" a="1"/>
  <c r="S9" i="1" s="1"/>
  <c r="R9" i="1" a="1"/>
  <c r="R9" i="1" s="1"/>
  <c r="U6" i="1" a="1"/>
  <c r="U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O58" i="1" l="1"/>
  <c r="P58" i="1" s="1" a="1"/>
  <c r="P58" i="1" s="1"/>
  <c r="U10" i="1" a="1"/>
  <c r="U10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R7" i="1" a="1"/>
  <c r="R7" i="1" s="1"/>
  <c r="S7" i="1" a="1"/>
  <c r="S7" i="1" s="1"/>
  <c r="Q13" i="1" l="1"/>
  <c r="Q19" i="1" s="1"/>
  <c r="Q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<sst xmlns="http://schemas.openxmlformats.org/spreadsheetml/2006/main" count="48" uniqueCount="43">
  <si>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</si>
  <si>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</si>
  <si>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</si>
  <si>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</si>
  <si>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</si>
  <si>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</si>
  <si>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</si>
  <si>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</si>
  <si>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</si>
  <si>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</si>
  <si>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</si>
  <si>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</si>
  <si>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</si>
  <si>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</si>
  <si>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</si>
  <si>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</si>
  <si>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</si>
  <si>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</si>
  <si>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</si>
  <si>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</si>
  <si>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</si>
  <si>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</si>
  <si>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</si>
  <si>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</si>
  <si>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</si>
  <si>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</si>
  <si>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</si>
  <si>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</si>
  <si>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</si>
  <si>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</si>
  <si>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</si>
  <si>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</si>
  <si>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</si>
  <si>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</si>
  <si>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</si>
  <si>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</si>
  <si>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</si>
  <si>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</si>
  <si>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</si>
  <si>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</si>
  <si>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</si>
  <si>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16.05., insg. 24.139 (+67) mit Coronadiagnose, akt. infiz.: 1.000 (0), 22.700 (+100) genesen. 400 (+1) verstorben, 7-Tages-Inzidenz 75,1 (75,9) #CoronaD (Krankenhaus/Quarantäne-Zahlen werden Mo-Fr aktualisiert)</t>
  </si>
  <si>
    <t>19.05., insg. 24.298 (+84) mit Coronadiagnose, akt. infiz.: 860 (-40), 119 (+1) in Krankenhäusern i. Beh., davon 52 (+10) auf Intensiv, 2.317 (-138) in Quaran., 23.000 (+100) genesen. 405 (+1) verstorben, 7-Tages-Inzidenz 72,5 (75,1)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</si>
</sst>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4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Tabelle1!$A$7:$A$425</c:f>
              <c:numCache>
                <c:formatCode>d\-mmm</c:formatCode>
                <c:ptCount val="41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</c:numCache>
            </c:numRef>
          </c:cat>
          <c:val>
            <c:numRef>
              <c:f>Tabelle1!$B$7:$B$425</c:f>
              <c:numCache>
                <c:formatCode>0</c:formatCode>
                <c:ptCount val="419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  <c:pt idx="407">
                  <c:v>-390</c:v>
                </c:pt>
                <c:pt idx="408">
                  <c:v>-391</c:v>
                </c:pt>
                <c:pt idx="409">
                  <c:v>-391</c:v>
                </c:pt>
                <c:pt idx="410">
                  <c:v>-394</c:v>
                </c:pt>
                <c:pt idx="411">
                  <c:v>-394</c:v>
                </c:pt>
                <c:pt idx="412">
                  <c:v>-398</c:v>
                </c:pt>
                <c:pt idx="413">
                  <c:v>-399</c:v>
                </c:pt>
                <c:pt idx="414">
                  <c:v>-399</c:v>
                </c:pt>
                <c:pt idx="415">
                  <c:v>-400</c:v>
                </c:pt>
                <c:pt idx="416">
                  <c:v>-400</c:v>
                </c:pt>
                <c:pt idx="417">
                  <c:v>-404</c:v>
                </c:pt>
                <c:pt idx="418">
                  <c:v>-405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Tabelle1!$A$7:$A$425</c:f>
              <c:numCache>
                <c:formatCode>d\-mmm</c:formatCode>
                <c:ptCount val="41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</c:numCache>
            </c:numRef>
          </c:cat>
          <c:val>
            <c:numRef>
              <c:f>Tabelle1!$C$7:$C$425</c:f>
              <c:numCache>
                <c:formatCode>General</c:formatCode>
                <c:ptCount val="41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  <c:pt idx="407">
                  <c:v>390</c:v>
                </c:pt>
                <c:pt idx="408">
                  <c:v>391</c:v>
                </c:pt>
                <c:pt idx="409">
                  <c:v>391</c:v>
                </c:pt>
                <c:pt idx="410">
                  <c:v>394</c:v>
                </c:pt>
                <c:pt idx="411">
                  <c:v>394</c:v>
                </c:pt>
                <c:pt idx="412">
                  <c:v>398</c:v>
                </c:pt>
                <c:pt idx="413">
                  <c:v>399</c:v>
                </c:pt>
                <c:pt idx="414">
                  <c:v>399</c:v>
                </c:pt>
                <c:pt idx="415">
                  <c:v>400</c:v>
                </c:pt>
                <c:pt idx="416">
                  <c:v>400</c:v>
                </c:pt>
                <c:pt idx="417">
                  <c:v>404</c:v>
                </c:pt>
                <c:pt idx="418">
                  <c:v>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Tabelle1!$A$7:$A$425</c:f>
              <c:numCache>
                <c:formatCode>d\-mmm</c:formatCode>
                <c:ptCount val="41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</c:numCache>
            </c:numRef>
          </c:cat>
          <c:val>
            <c:numRef>
              <c:f>Tabelle1!$D$7:$D$425</c:f>
              <c:numCache>
                <c:formatCode>0</c:formatCode>
                <c:ptCount val="419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  <c:pt idx="407">
                  <c:v>63</c:v>
                </c:pt>
                <c:pt idx="408">
                  <c:v>60</c:v>
                </c:pt>
                <c:pt idx="409">
                  <c:v>62</c:v>
                </c:pt>
                <c:pt idx="410">
                  <c:v>56</c:v>
                </c:pt>
                <c:pt idx="411">
                  <c:v>53</c:v>
                </c:pt>
                <c:pt idx="412">
                  <c:v>51</c:v>
                </c:pt>
                <c:pt idx="413">
                  <c:v>45</c:v>
                </c:pt>
                <c:pt idx="414">
                  <c:v>41</c:v>
                </c:pt>
                <c:pt idx="415">
                  <c:v>45</c:v>
                </c:pt>
                <c:pt idx="416">
                  <c:v>43</c:v>
                </c:pt>
                <c:pt idx="417">
                  <c:v>42</c:v>
                </c:pt>
                <c:pt idx="418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Tabelle1!$A$7:$A$425</c:f>
              <c:numCache>
                <c:formatCode>d\-mmm</c:formatCode>
                <c:ptCount val="41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</c:numCache>
            </c:numRef>
          </c:cat>
          <c:val>
            <c:numRef>
              <c:f>Tabelle1!$E$7:$E$425</c:f>
              <c:numCache>
                <c:formatCode>General</c:formatCode>
                <c:ptCount val="419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  <c:pt idx="407">
                  <c:v>87</c:v>
                </c:pt>
                <c:pt idx="408">
                  <c:v>74</c:v>
                </c:pt>
                <c:pt idx="409">
                  <c:v>84</c:v>
                </c:pt>
                <c:pt idx="410">
                  <c:v>89</c:v>
                </c:pt>
                <c:pt idx="411">
                  <c:v>91</c:v>
                </c:pt>
                <c:pt idx="412">
                  <c:v>91</c:v>
                </c:pt>
                <c:pt idx="413">
                  <c:v>82</c:v>
                </c:pt>
                <c:pt idx="414">
                  <c:v>89</c:v>
                </c:pt>
                <c:pt idx="415">
                  <c:v>74</c:v>
                </c:pt>
                <c:pt idx="416">
                  <c:v>75</c:v>
                </c:pt>
                <c:pt idx="417">
                  <c:v>76</c:v>
                </c:pt>
                <c:pt idx="418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Tabelle1!$M$7:$M$425</c:f>
              <c:numCache>
                <c:formatCode>General</c:formatCode>
                <c:ptCount val="419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  <c:pt idx="407">
                  <c:v>117</c:v>
                </c:pt>
                <c:pt idx="408">
                  <c:v>77</c:v>
                </c:pt>
                <c:pt idx="409">
                  <c:v>72</c:v>
                </c:pt>
                <c:pt idx="410">
                  <c:v>10</c:v>
                </c:pt>
                <c:pt idx="411">
                  <c:v>83</c:v>
                </c:pt>
                <c:pt idx="412">
                  <c:v>113</c:v>
                </c:pt>
                <c:pt idx="413">
                  <c:v>82</c:v>
                </c:pt>
                <c:pt idx="414">
                  <c:v>50</c:v>
                </c:pt>
                <c:pt idx="415">
                  <c:v>67</c:v>
                </c:pt>
                <c:pt idx="416">
                  <c:v>46</c:v>
                </c:pt>
                <c:pt idx="417">
                  <c:v>29</c:v>
                </c:pt>
                <c:pt idx="418">
                  <c:v>84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Tabelle1!$O$7:$O$425</c:f>
              <c:numCache>
                <c:formatCode>0.0</c:formatCode>
                <c:ptCount val="419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109</c:v>
                </c:pt>
                <c:pt idx="292" formatCode="General">
                  <c:v>118</c:v>
                </c:pt>
                <c:pt idx="293" formatCode="General">
                  <c:v>112</c:v>
                </c:pt>
                <c:pt idx="294" formatCode="General">
                  <c:v>110</c:v>
                </c:pt>
                <c:pt idx="295" formatCode="General">
                  <c:v>92</c:v>
                </c:pt>
                <c:pt idx="296" formatCode="General">
                  <c:v>98</c:v>
                </c:pt>
                <c:pt idx="297" formatCode="General">
                  <c:v>86</c:v>
                </c:pt>
                <c:pt idx="298" formatCode="General">
                  <c:v>86</c:v>
                </c:pt>
                <c:pt idx="299" formatCode="General">
                  <c:v>77</c:v>
                </c:pt>
                <c:pt idx="300" formatCode="General">
                  <c:v>80</c:v>
                </c:pt>
                <c:pt idx="301" formatCode="General">
                  <c:v>85</c:v>
                </c:pt>
                <c:pt idx="302" formatCode="General">
                  <c:v>87</c:v>
                </c:pt>
                <c:pt idx="303" formatCode="General">
                  <c:v>86</c:v>
                </c:pt>
                <c:pt idx="304" formatCode="General">
                  <c:v>92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100.9845998485231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  <c:pt idx="407">
                  <c:v>112.6</c:v>
                </c:pt>
                <c:pt idx="408">
                  <c:v>107.6</c:v>
                </c:pt>
                <c:pt idx="409">
                  <c:v>113</c:v>
                </c:pt>
                <c:pt idx="410">
                  <c:v>102.6</c:v>
                </c:pt>
                <c:pt idx="411">
                  <c:v>105.3</c:v>
                </c:pt>
                <c:pt idx="412">
                  <c:v>92.5</c:v>
                </c:pt>
                <c:pt idx="413">
                  <c:v>86.4</c:v>
                </c:pt>
                <c:pt idx="414">
                  <c:v>75.900000000000006</c:v>
                </c:pt>
                <c:pt idx="415">
                  <c:v>75.099999999999994</c:v>
                </c:pt>
                <c:pt idx="416">
                  <c:v>73.3</c:v>
                </c:pt>
                <c:pt idx="417">
                  <c:v>75.099999999999994</c:v>
                </c:pt>
                <c:pt idx="418">
                  <c:v>72.5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37630</xdr:colOff>
      <xdr:row>19</xdr:row>
      <xdr:rowOff>48448</xdr:rowOff>
    </xdr:from>
    <xdr:to>
      <xdr:col>34</xdr:col>
      <xdr:colOff>275864</xdr:colOff>
      <xdr:row>62</xdr:row>
      <xdr:rowOff>29501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19.05.2021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0.71541</cdr:x>
      <cdr:y>0.05407</cdr:y>
    </cdr:from>
    <cdr:to>
      <cdr:x>0.86295</cdr:x>
      <cdr:y>0.15176</cdr:y>
    </cdr:to>
    <cdr:sp macro="" textlink="Tabelle1!$R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973339" y="471447"/>
          <a:ext cx="2263047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72,5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R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405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0.6555</cdr:y>
    </cdr:from>
    <cdr:to>
      <cdr:x>0.1855</cdr:x>
      <cdr:y>0.76211</cdr:y>
    </cdr:to>
    <cdr:sp macro="" textlink="Tabelle1!$R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12" y="5715043"/>
          <a:ext cx="232455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860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0.78222</cdr:y>
    </cdr:from>
    <cdr:to>
      <cdr:x>0.18384</cdr:x>
      <cdr:y>0.88883</cdr:y>
    </cdr:to>
    <cdr:sp macro="" textlink="Tabelle1!$R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8199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24.298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Q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19.05., insg. 24.298 (+84) mit Coronadiagnose, akt. infiz.: 860 (-40), 119 (+1) in Krankenhäusern i. Beh., davon 52 (+10) auf Intensiv, 2.317 (-138) in Quaran., 23.000 (+100) genesen. 405 (+1) verstorben, 7-Tages-Inzidenz 72,5 (75,1) #CoronaD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0.71786</cdr:x>
      <cdr:y>0.1442</cdr:y>
    </cdr:from>
    <cdr:to>
      <cdr:x>0.8654</cdr:x>
      <cdr:y>0.1838</cdr:y>
    </cdr:to>
    <cdr:sp macro="" textlink="Tabelle1!$U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1010918" y="1257259"/>
          <a:ext cx="2263048" cy="34525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🟠🟠🟠🟠🟠🟠🟠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0.10022</cdr:x>
      <cdr:y>0.26585</cdr:y>
    </cdr:from>
    <cdr:to>
      <cdr:x>0.39581</cdr:x>
      <cdr:y>0.30325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537170" y="2317853"/>
          <a:ext cx="4533900" cy="326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425" totalsRowShown="0" headerRowDxfId="17" dataDxfId="16">
  <autoFilter ref="A6:P425" xr:uid="{B9A1D8B9-1D65-7642-A75B-FB9A4FEF9AD8}"/>
  <sortState xmlns:xlrd2="http://schemas.microsoft.com/office/spreadsheetml/2017/richdata2" ref="A7:K28">
    <sortCondition ref="A6:A28"/>
  </sortState>
  <tableColumns count="16">
    <tableColumn id="1" xr3:uid="{95D99946-829C-9144-ABC7-3CE5173E3EE0}" name="Datum" dataDxfId="15"/>
    <tableColumn id="15" xr3:uid="{5DEA0637-0CD7-5E40-93E8-D2FDBBF10BBF}" name="-" dataDxfId="14" dataCellStyle="Berechnung">
      <calculatedColumnFormula>-CD[[#This Row],[Verstorbene]]</calculatedColumnFormula>
    </tableColumn>
    <tableColumn id="7" xr3:uid="{EA3D9586-212A-714B-B0ED-6174B2513977}" name="Verstorbene" dataDxfId="13" dataCellStyle="Prozent"/>
    <tableColumn id="6" xr3:uid="{01F7AF16-AE3B-1243-AB3E-B5B0FBD88570}" name="KH (intensiv)" dataDxfId="12"/>
    <tableColumn id="10" xr3:uid="{EDCFCBC3-499F-7B4B-A1B8-AD74F5595DC2}" name="KH (nicht intensiv)" dataDxfId="11" dataCellStyle="Berechnung">
      <calculatedColumnFormula>CD[[#This Row],[KH]]-CD[[#This Row],[KH (intensiv)]]</calculatedColumnFormula>
    </tableColumn>
    <tableColumn id="11" xr3:uid="{3FAC6758-BCAA-6B49-86C1-C0FCC859A21E}" name="Infiziert (o. KH)" dataDxfId="10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9"/>
    <tableColumn id="3" xr3:uid="{C65277E7-2430-ED44-AB6C-BFCCE27CB693}" name="Total" dataDxfId="8"/>
    <tableColumn id="4" xr3:uid="{1CD6F802-8EA9-5848-9617-8BE50E00D214}" name="Infiziert" dataDxfId="7"/>
    <tableColumn id="5" xr3:uid="{E4A14757-C5C2-DD47-B5CB-F989349FBEF5}" name="KH" dataDxfId="6"/>
    <tableColumn id="9" xr3:uid="{C1B308FD-7C02-3746-89E7-BB3C9EAF8959}" name="Quarant" dataDxfId="5"/>
    <tableColumn id="12" xr3:uid="{EEE16BFE-C675-8441-8B35-8E15840ADA66}" name="Check" dataDxfId="4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3">
      <calculatedColumnFormula>CD[[#This Row],[Total]]-H6</calculatedColumnFormula>
    </tableColumn>
    <tableColumn id="14" xr3:uid="{E5DF8CEE-C5CB-244C-9B33-996ED6D6C5CD}" name="Neu Gen" dataDxfId="2">
      <calculatedColumnFormula>CD[[#This Row],[Genesen]]-G6</calculatedColumnFormula>
    </tableColumn>
    <tableColumn id="16" xr3:uid="{D3F147B6-DEB5-844F-84AC-F7A519A6EB35}" name="Inzidenz" dataDxfId="1">
      <calculatedColumnFormula>SUM(M1:M7)/$O$1</calculatedColumnFormula>
    </tableColumn>
    <tableColumn id="2" xr3:uid="{5C02CE11-598F-F04E-B352-DBE9468A946E}" name="Status" dataDxfId="0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425"/>
  <sheetViews>
    <sheetView tabSelected="1" topLeftCell="N1" zoomScaleNormal="100" workbookViewId="0">
      <selection activeCell="T5" sqref="T5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8" customWidth="1"/>
    <col min="17" max="17" width="11.5" style="3" bestFit="1" customWidth="1"/>
    <col min="18" max="19" width="10.83203125" style="3"/>
    <col min="20" max="20" width="13.33203125" style="3" bestFit="1" customWidth="1"/>
    <col min="21" max="16384" width="10.83203125" style="3"/>
  </cols>
  <sheetData>
    <row r="1" spans="1:23" ht="34" x14ac:dyDescent="0.2">
      <c r="D1" s="4" t="s">
        <v>33</v>
      </c>
      <c r="E1" s="25" t="s">
        <v>34</v>
      </c>
      <c r="G1" s="53" t="s">
        <v>31</v>
      </c>
      <c r="H1" s="53"/>
      <c r="I1" s="53"/>
      <c r="J1" s="53"/>
      <c r="K1" s="3" t="s">
        <v>20</v>
      </c>
      <c r="L1" s="5" t="str">
        <f ca="1">"Stand: "&amp;TEXT(TODAY(),"TT.MM.JJJJ")</f>
        <v>Stand: 19.05.2021</v>
      </c>
      <c r="M1" s="6"/>
      <c r="N1" s="7" t="s">
        <v>16</v>
      </c>
      <c r="O1" s="8">
        <v>6.2187700000000001</v>
      </c>
      <c r="Q1" s="3" t="s">
        <v>0</v>
      </c>
    </row>
    <row r="2" spans="1:23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3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3" x14ac:dyDescent="0.2">
      <c r="G4" s="34"/>
      <c r="H4" s="34"/>
      <c r="I4" s="34"/>
      <c r="J4" s="34"/>
      <c r="L4" s="5"/>
      <c r="M4" s="6"/>
      <c r="N4" s="7"/>
    </row>
    <row r="5" spans="1:23" x14ac:dyDescent="0.2">
      <c r="Q5" s="3" t="s">
        <v>21</v>
      </c>
      <c r="R5" s="3" cm="1">
        <f t="array" ref="R5">MAX(ROW(CD[#Data]))-MIN(ROW(CD[#Data]))+1</f>
        <v>419</v>
      </c>
    </row>
    <row r="6" spans="1:23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8" t="s">
        <v>39</v>
      </c>
      <c r="Q6" s="3" t="s">
        <v>26</v>
      </c>
      <c r="R6" s="3" t="str">
        <f ca="1">TEXT(TODAY(),"TT.MM.")</f>
        <v>19.05.</v>
      </c>
      <c r="T6" s="3" t="s">
        <v>27</v>
      </c>
      <c r="U6" s="3" t="str" cm="1">
        <f t="array" ref="U6">TEXT(INDEX(CD[KH],$R$5),"#.##0")</f>
        <v>119</v>
      </c>
      <c r="V6" s="3" t="str" cm="1">
        <f t="array" ref="V6">TEXT(INDEX(CD[KH],$R$5)-INDEX(CD[KH],$R$5-1),"+#.##0;-#.##0;0")</f>
        <v>+1</v>
      </c>
    </row>
    <row r="7" spans="1:23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8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7" s="8" t="s">
        <v>22</v>
      </c>
      <c r="R7" s="10" t="str" cm="1">
        <f t="array" ref="R7">TEXT(INDEX(CD[Inzidenz],$R$5),"#.##0,0")</f>
        <v>72,5</v>
      </c>
      <c r="S7" s="3" t="str" cm="1">
        <f t="array" ref="S7">TEXT(INDEX(CD[Inzidenz],$R$5-1),"#.##0,0")</f>
        <v>75,1</v>
      </c>
      <c r="T7" s="3" t="s">
        <v>28</v>
      </c>
      <c r="U7" s="3" t="str" cm="1">
        <f t="array" ref="U7">TEXT(INDEX(CD[KH (intensiv)],$R$5),"#.##0")</f>
        <v>52</v>
      </c>
      <c r="V7" s="3" t="str" cm="1">
        <f t="array" ref="V7">TEXT(INDEX(CD[KH (intensiv)],$R$5)-INDEX(CD[KH (intensiv)],$R$5-1),"+#.##0;-#.##0;0")</f>
        <v>+10</v>
      </c>
    </row>
    <row r="8" spans="1:23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8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8" s="3" t="s">
        <v>23</v>
      </c>
      <c r="R8" s="14" t="str" cm="1">
        <f t="array" ref="R8">TEXT(INDEX(CD[Verstorbene],$R$5),"#.##0")</f>
        <v>405</v>
      </c>
      <c r="S8" s="3" t="str" cm="1">
        <f t="array" ref="S8">TEXT(INDEX(CD[Verstorbene],$R$5)-INDEX(CD[Verstorbene],$R$5-1),"+#.##0;-#.##0;0")</f>
        <v>+1</v>
      </c>
      <c r="T8" s="3" t="s">
        <v>29</v>
      </c>
      <c r="U8" s="3" t="str" cm="1">
        <f t="array" ref="U8">TEXT(INDEX(CD[Quarant],$R$5),"#.##0")</f>
        <v>2.317</v>
      </c>
      <c r="V8" s="3" t="str" cm="1">
        <f t="array" ref="V8">TEXT(INDEX(CD[Quarant],$R$5)-INDEX(CD[Quarant],$R$5-1),"+#.##0;-#.##0;0")</f>
        <v>-138</v>
      </c>
    </row>
    <row r="9" spans="1:23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8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9" s="3" t="s">
        <v>24</v>
      </c>
      <c r="R9" s="14" t="str" cm="1">
        <f t="array" ref="R9">TEXT(INDEX(CD[Infiziert],$R$5),"#.##0")</f>
        <v>860</v>
      </c>
      <c r="S9" s="3" t="str" cm="1">
        <f t="array" ref="S9">TEXT(INDEX(CD[Infiziert],$R$5)-INDEX(CD[Infiziert],$R$5-1),"+#.##0;-#.##0;0")</f>
        <v>-40</v>
      </c>
      <c r="T9" s="3" t="s">
        <v>30</v>
      </c>
      <c r="U9" s="3" t="str" cm="1">
        <f t="array" ref="U9">TEXT(INDEX(CD[Genesen],$R$5),"#.##0")</f>
        <v>23.000</v>
      </c>
      <c r="V9" s="3" t="str" cm="1">
        <f t="array" ref="V9">TEXT(INDEX(CD[Genesen],$R$5)-INDEX(CD[Genesen],$R$5-1),"+#.##0;-#.##0;0")</f>
        <v>+100</v>
      </c>
    </row>
    <row r="10" spans="1:23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8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" s="3" t="s">
        <v>25</v>
      </c>
      <c r="R10" s="15" t="str" cm="1">
        <f t="array" ref="R10">TEXT(INDEX(CD[Total],$R$5),"#.##0")</f>
        <v>24.298</v>
      </c>
      <c r="S10" s="16" t="str" cm="1">
        <f t="array" ref="S10">TEXT(INDEX(CD[Total],$R$5)-INDEX(CD[Total],$R$5-1),"+#.##0;-#.##0;0")</f>
        <v>+84</v>
      </c>
      <c r="T10" s="3" t="s">
        <v>40</v>
      </c>
      <c r="U10" s="8" t="str" cm="1">
        <f t="array" ref="U10">INDEX(CD[Status],$R$5-6)&amp;INDEX(CD[Status],$R$5-5)&amp;INDEX(CD[Status],$R$5-4)&amp;INDEX(CD[Status],$R$5-3)&amp;INDEX(CD[Status],$R$5-2)&amp;INDEX(CD[Status],$R$5-1)&amp;INDEX(CD[Status],$R$5)</f>
        <v>🟠🟠🟠🟠🟠🟠🟠</v>
      </c>
      <c r="W10" s="25"/>
    </row>
    <row r="11" spans="1:23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8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2" spans="1:23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8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2" s="43" t="s">
        <v>35</v>
      </c>
    </row>
    <row r="13" spans="1:23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8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3" s="51" t="str">
        <f ca="1">$R$6&amp;", insg. "&amp;$R$10&amp;" ("&amp;$S$10&amp;") mit Coronadiagnose, akt. infiz.: "&amp;$R$9&amp;" ("&amp;$S$9&amp;"), "&amp;$U$6&amp;" ("&amp;$V$6&amp;") in Krankenhäusern i. Beh., davon "&amp;$U$7&amp;" ("&amp;$V$7&amp;") auf Intensiv, "&amp;$U$8&amp;" ("&amp;$V$8&amp;") in Quaran., "&amp;$U$9&amp;" ("&amp;$V$9&amp;") genesen. "&amp;$R$8&amp;" ("&amp;$S$8&amp;") verstorben, 7-Tages-Inzidenz "&amp;$R$7&amp;" ("&amp;$S$7&amp;") #CoronaD"</f>
        <v>19.05., insg. 24.298 (+84) mit Coronadiagnose, akt. infiz.: 860 (-40), 119 (+1) in Krankenhäusern i. Beh., davon 52 (+10) auf Intensiv, 2.317 (-138) in Quaran., 23.000 (+100) genesen. 405 (+1) verstorben, 7-Tages-Inzidenz 72,5 (75,1) #CoronaD</v>
      </c>
    </row>
    <row r="14" spans="1:23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8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4" s="42" t="s">
        <v>42</v>
      </c>
    </row>
    <row r="15" spans="1:23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8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6" spans="1:23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8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6" s="51" t="str">
        <f ca="1">$R$6&amp;", insg. "&amp;$R$10&amp;" ("&amp;$S$10&amp;") mit Coronadiagnose, akt. infiz.: "&amp;$R$9&amp;" ("&amp;$S$9&amp;"), "&amp;$U$9&amp;" ("&amp;$V$9&amp;") genesen. "&amp;$R$8&amp;" ("&amp;$S$8&amp;") verstorben, 7-Tages-Inzidenz "&amp;$R$7&amp;" ("&amp;$S$7&amp;") #CoronaD (Krankenhaus/Quarantäne-Zahlen werden Mo-Fr aktualisiert)"</f>
        <v>19.05., insg. 24.298 (+84) mit Coronadiagnose, akt. infiz.: 860 (-40), 23.000 (+100) genesen. 405 (+1) verstorben, 7-Tages-Inzidenz 72,5 (75,1) #CoronaD (Krankenhaus/Quarantäne-Zahlen werden Mo-Fr aktualisiert)</v>
      </c>
    </row>
    <row r="17" spans="1:17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8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7" s="3" t="s">
        <v>41</v>
      </c>
    </row>
    <row r="18" spans="1:17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8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9" spans="1:17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8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9" s="16" t="str">
        <f ca="1">Q13</f>
        <v>19.05., insg. 24.298 (+84) mit Coronadiagnose, akt. infiz.: 860 (-40), 119 (+1) in Krankenhäusern i. Beh., davon 52 (+10) auf Intensiv, 2.317 (-138) in Quaran., 23.000 (+100) genesen. 405 (+1) verstorben, 7-Tages-Inzidenz 72,5 (75,1) #CoronaD</v>
      </c>
    </row>
    <row r="20" spans="1:17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8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1" spans="1:17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8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2" spans="1:17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8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3" spans="1:17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8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4" spans="1:17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8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5" spans="1:17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8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6" spans="1:17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8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7" spans="1:17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8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8" spans="1:17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8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9" spans="1:17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8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0" spans="1:17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8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1" spans="1:17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8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2" spans="1:17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8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" spans="1:16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8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4" spans="1:16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8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5" spans="1:16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8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6" spans="1:16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8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7" spans="1:16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8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8" spans="1:16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8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9" spans="1:16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8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0" spans="1:16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8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1" spans="1:16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8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2" spans="1:16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8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3" spans="1:16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8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4" spans="1:16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8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5" spans="1:16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8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6" spans="1:16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8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7" spans="1:16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8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8" spans="1:16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8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9" spans="1:17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8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0" spans="1:17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8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1" spans="1:17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8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2" spans="1:17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8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3" spans="1:17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8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4" spans="1:17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8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5" spans="1:17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8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6" spans="1:17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8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7" spans="1:17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8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8" spans="1:17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8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9" spans="1:17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8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0" spans="1:17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8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0" s="32"/>
    </row>
    <row r="61" spans="1:17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8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1" s="32"/>
    </row>
    <row r="62" spans="1:17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8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2" s="32"/>
    </row>
    <row r="63" spans="1:17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8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3" s="32"/>
    </row>
    <row r="64" spans="1:17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8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4" s="32"/>
    </row>
    <row r="65" spans="1:16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8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6" spans="1:16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8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7" spans="1:16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8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8" spans="1:16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8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9" spans="1:16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8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0" spans="1:16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8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1" spans="1:16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8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2" spans="1:16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8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3" spans="1:16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8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4" spans="1:16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8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5" spans="1:16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8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6" spans="1:16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8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7" spans="1:16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8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8" spans="1:16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8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9" spans="1:16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8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0" spans="1:16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8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1" spans="1:16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8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2" spans="1:16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8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3" spans="1:16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8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4" spans="1:16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8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5" spans="1:16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8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6" spans="1:16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8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7" spans="1:16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8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8" spans="1:16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8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9" spans="1:16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8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90" spans="1:16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8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1" spans="1:16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8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2" spans="1:16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8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3" spans="1:16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8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4" spans="1:16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8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5" spans="1:16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8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6" spans="1:16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8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7" spans="1:17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8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8" spans="1:17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8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9" spans="1:17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8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0" spans="1:17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8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0" s="3" t="s">
        <v>12</v>
      </c>
    </row>
    <row r="101" spans="1:17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8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1" s="3" t="s">
        <v>12</v>
      </c>
    </row>
    <row r="102" spans="1:17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8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3" spans="1:17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8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4" spans="1:17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8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5" spans="1:17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8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6" spans="1:17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8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7" spans="1:17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8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8" spans="1:17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8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9" spans="1:17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8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0" spans="1:17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8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1" spans="1:17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8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2" spans="1:17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8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3" spans="1:16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8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4" spans="1:16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8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5" spans="1:16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8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6" spans="1:16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8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7" spans="1:16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8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8" spans="1:16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8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9" spans="1:16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8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0" spans="1:16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8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1" spans="1:16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8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2" spans="1:16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8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3" spans="1:16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8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4" spans="1:16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8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5" spans="1:16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8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6" spans="1:16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8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7" spans="1:16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8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8" spans="1:16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8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9" spans="1:17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8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0" spans="1:17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8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1" spans="1:17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8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2" spans="1:17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8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3" spans="1:17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8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4" spans="1:17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8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5" spans="1:17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8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6" spans="1:17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8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7" spans="1:17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8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8" spans="1:17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8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9" spans="1:17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8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0" spans="1:17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8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0" s="3" t="s">
        <v>14</v>
      </c>
    </row>
    <row r="141" spans="1:17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8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1" s="25" t="s">
        <v>15</v>
      </c>
    </row>
    <row r="142" spans="1:17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8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3" spans="1:17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8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4" spans="1:17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8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5" spans="1:16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8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6" spans="1:16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8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7" spans="1:16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8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8" spans="1:16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8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9" spans="1:16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8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0" spans="1:16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8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1" spans="1:16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8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2" spans="1:16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8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3" spans="1:16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8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4" spans="1:16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8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5" spans="1:16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8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6" spans="1:16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8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7" spans="1:16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8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8" spans="1:16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8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9" spans="1:16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8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0" spans="1:16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8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1" spans="1:16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8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2" spans="1:16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8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3" spans="1:16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8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4" spans="1:16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8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5" spans="1:16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8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6" spans="1:16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8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7" spans="1:16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8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8" spans="1:16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8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9" spans="1:16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8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0" spans="1:16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8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1" spans="1:16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8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2" spans="1:16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8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3" spans="1:16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8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4" spans="1:16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8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5" spans="1:16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8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6" spans="1:16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8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7" spans="1:16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8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8" spans="1:16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8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9" spans="1:16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8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0" spans="1:16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8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1" spans="1:16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8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2" spans="1:16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8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3" spans="1:16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8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4" spans="1:16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8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5" spans="1:16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8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6" spans="1:16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8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7" spans="1:16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8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8" spans="1:16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8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9" spans="1:16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8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0" spans="1:16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8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1" spans="1:16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8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2" spans="1:16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8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3" spans="1:16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8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4" spans="1:16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8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5" spans="1:16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8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6" spans="1:16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8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7" spans="1:16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8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8" spans="1:16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8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9" spans="1:16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8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0" spans="1:16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8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1" spans="1:16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8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2" spans="1:16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8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3" spans="1:16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8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4" spans="1:16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8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5" spans="1:16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8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6" spans="1:16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8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7" spans="1:16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8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8" spans="1:16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8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9" spans="1:17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8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0" spans="1:17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8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1" spans="1:17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8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2" spans="1:17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8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3" spans="1:17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8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4" spans="1:17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8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5" spans="1:17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8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6" spans="1:17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8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7" spans="1:17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8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8" spans="1:17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8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9" spans="1:17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8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0" spans="1:17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8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1" spans="1:17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8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  <c r="Q221" s="3" t="s">
        <v>18</v>
      </c>
    </row>
    <row r="222" spans="1:17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8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3" spans="1:17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8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4" spans="1:17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8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5" spans="1:16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8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6" spans="1:16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8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7" spans="1:16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8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8" spans="1:16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8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9" spans="1:16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8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0" spans="1:16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8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1" spans="1:16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8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2" spans="1:16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8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3" spans="1:16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8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4" spans="1:16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8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5" spans="1:16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8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6" spans="1:16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8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37" spans="1:16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8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8" spans="1:16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8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9" spans="1:16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8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0" spans="1:16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8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1" spans="1:16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8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2" spans="1:16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8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3" spans="1:16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8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4" spans="1:16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8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5" spans="1:16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8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6" spans="1:16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8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7" spans="1:16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8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48" spans="1:16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8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49" spans="1:16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8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0" spans="1:16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8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1" spans="1:16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8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2" spans="1:16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8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3" spans="1:16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8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4" spans="1:16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8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5" spans="1:16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8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6" spans="1:16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8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7" spans="1:16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8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8" spans="1:16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8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9" spans="1:16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8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0" spans="1:16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8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1" spans="1:16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3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2" spans="1:16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3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3" spans="1:16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3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4" spans="1:16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3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5" spans="1:16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3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6" spans="1:16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3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7" spans="1:16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3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8" spans="1:16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3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9" spans="1:16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3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0" spans="1:16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3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1" spans="1:16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3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2" spans="1:16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3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3" spans="1:16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3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4" spans="1:16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3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5" spans="1:16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3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6" spans="1:16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3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7" spans="1:16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3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8" spans="1:16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3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9" spans="1:16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3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0" spans="1:16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3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1" spans="1:16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3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2" spans="1:16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3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3" spans="1:16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3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4" spans="1:16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3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5" spans="1:16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3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6" spans="1:16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3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7" spans="1:16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3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8" spans="1:16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3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9" spans="1:19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3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0" spans="1:19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3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1" spans="1:19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3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2" spans="1:19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3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3" spans="1:19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3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4" spans="1:19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3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5" spans="1:19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3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6" spans="1:19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3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7" spans="1:19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3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8" spans="1:19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109</v>
      </c>
      <c r="P298" s="8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  <c r="Q298" s="3" t="s">
        <v>37</v>
      </c>
    </row>
    <row r="299" spans="1:19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8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0" spans="1:19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</v>
      </c>
      <c r="P300" s="8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1" spans="1:19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110</v>
      </c>
      <c r="P301" s="8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2" spans="1:19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92</v>
      </c>
      <c r="P302" s="8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03" spans="1:19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8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3" s="17"/>
      <c r="S303" s="17"/>
    </row>
    <row r="304" spans="1:19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</v>
      </c>
      <c r="P304" s="8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4" s="17"/>
      <c r="S304" s="17"/>
    </row>
    <row r="305" spans="1:19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86</v>
      </c>
      <c r="P305" s="8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5" s="17"/>
      <c r="S305" s="17"/>
    </row>
    <row r="306" spans="1:19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</v>
      </c>
      <c r="P306" s="8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6" s="17"/>
      <c r="S306" s="17"/>
    </row>
    <row r="307" spans="1:19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8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7" s="17"/>
      <c r="S307" s="17"/>
    </row>
    <row r="308" spans="1:19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</v>
      </c>
      <c r="P308" s="8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8" s="17"/>
      <c r="S308" s="17"/>
    </row>
    <row r="309" spans="1:19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87</v>
      </c>
      <c r="P309" s="8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09" s="3" t="s">
        <v>32</v>
      </c>
      <c r="R309" s="17"/>
      <c r="S309" s="17"/>
    </row>
    <row r="310" spans="1:19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8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0" s="3" t="s">
        <v>32</v>
      </c>
      <c r="R310" s="17"/>
      <c r="S310" s="17"/>
    </row>
    <row r="311" spans="1:19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92</v>
      </c>
      <c r="P311" s="8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1" s="3" t="s">
        <v>32</v>
      </c>
      <c r="R311" s="17"/>
      <c r="S311" s="17"/>
    </row>
    <row r="312" spans="1:19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8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2" s="17"/>
      <c r="S312" s="17"/>
    </row>
    <row r="313" spans="1:19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8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3" s="3" t="s">
        <v>32</v>
      </c>
      <c r="R313" s="17"/>
      <c r="S313" s="17"/>
    </row>
    <row r="314" spans="1:19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8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4" s="17"/>
      <c r="S314" s="17"/>
    </row>
    <row r="315" spans="1:19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8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6" spans="1:19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8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7" spans="1:19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8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8" spans="1:19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8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9" spans="1:19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8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0" spans="1:19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8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1" spans="1:17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8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2" spans="1:17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8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3" spans="1:17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8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3" s="3" t="s">
        <v>38</v>
      </c>
    </row>
    <row r="324" spans="1:17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8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4" s="16"/>
    </row>
    <row r="325" spans="1:17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8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5" s="16"/>
    </row>
    <row r="326" spans="1:17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8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6" s="16"/>
    </row>
    <row r="327" spans="1:17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8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7" s="16"/>
    </row>
    <row r="328" spans="1:17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8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8" s="16"/>
    </row>
    <row r="329" spans="1:17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8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9" s="16"/>
    </row>
    <row r="330" spans="1:17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8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1" spans="1:17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8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2" spans="1:17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8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3" spans="1:17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8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4" spans="1:17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8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5" spans="1:17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8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6" spans="1:17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8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7" spans="1:16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8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38" spans="1:16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8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9" spans="1:16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8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0" spans="1:16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8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1" spans="1:16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8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2" spans="1:16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8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3" spans="1:16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8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4" spans="1:16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8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5" spans="1:16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8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6" spans="1:16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8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7" spans="1:16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8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48" spans="1:16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8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9" spans="1:16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8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0" spans="1:16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8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1" spans="1:16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8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2" spans="1:16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8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3" spans="1:16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8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4" spans="1:16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8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5" spans="1:16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8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6" spans="1:16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8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7" spans="1:16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8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8" spans="1:16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8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9" spans="1:16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8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0" spans="1:16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8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1" spans="1:16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8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2" spans="1:16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8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3" spans="1:16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8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4" spans="1:16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8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5" spans="1:16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8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6" spans="1:16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8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7" spans="1:16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3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8" spans="1:16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3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9" spans="1:17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3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69" s="3" t="s">
        <v>36</v>
      </c>
    </row>
    <row r="370" spans="1:17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3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1" spans="1:17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3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2" spans="1:17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3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3" spans="1:17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3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4" spans="1:17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3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5" spans="1:17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3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6" spans="1:17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3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7" spans="1:17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3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8" spans="1:17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8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9" spans="1:17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8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0" spans="1:17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8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1" spans="1:17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8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2" spans="1:17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8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3" spans="1:17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3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4" spans="1:17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3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5" spans="1:16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f>SUM(M379:M385)/$O$1</f>
        <v>100.9845998485231</v>
      </c>
      <c r="P385" s="3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6" spans="1:16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3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7" spans="1:16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3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8" spans="1:16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3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9" spans="1:16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3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0" spans="1:16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3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1" spans="1:16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3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2" spans="1:16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3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3" spans="1:16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3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4" spans="1:16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3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5" spans="1:16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3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6" spans="1:16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3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7" spans="1:16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3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8" spans="1:16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3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9" spans="1:16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3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0" spans="1:16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3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401" spans="1:16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3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2" spans="1:16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3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3" spans="1:16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3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4" spans="1:16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3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05" spans="1:16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3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6" spans="1:16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3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07" spans="1:16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3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8" spans="1:16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3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9" spans="1:16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3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0" spans="1:16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3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1" spans="1:16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3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2" spans="1:16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3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3" spans="1:16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35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4" spans="1:16" x14ac:dyDescent="0.2">
      <c r="A414" s="19">
        <v>44323</v>
      </c>
      <c r="B414" s="24">
        <f>-CD[[#This Row],[Verstorbene]]</f>
        <v>-390</v>
      </c>
      <c r="C414" s="2">
        <v>390</v>
      </c>
      <c r="D414" s="52">
        <v>63</v>
      </c>
      <c r="E414" s="21">
        <f>CD[[#This Row],[KH]]-CD[[#This Row],[KH (intensiv)]]</f>
        <v>87</v>
      </c>
      <c r="F414" s="21">
        <f>CD[[#This Row],[Infiziert]]-CD[[#This Row],[KH (nicht intensiv)]]-CD[[#This Row],[KH (intensiv)]]</f>
        <v>1250</v>
      </c>
      <c r="G414" s="20">
        <v>21800</v>
      </c>
      <c r="H414" s="20">
        <v>23585</v>
      </c>
      <c r="I414" s="20">
        <v>1400</v>
      </c>
      <c r="J414" s="26">
        <v>150</v>
      </c>
      <c r="K414" s="26">
        <v>3522</v>
      </c>
      <c r="L414" s="21">
        <f>CD[[#This Row],[Verstorbene]]+CD[[#This Row],[KH (intensiv)]]+CD[[#This Row],[KH (nicht intensiv)]]+CD[[#This Row],[Infiziert (o. KH)]]+CD[[#This Row],[Genesen]]-CD[[#This Row],[Total]]</f>
        <v>5</v>
      </c>
      <c r="M414" s="22">
        <f>CD[[#This Row],[Total]]-H413</f>
        <v>117</v>
      </c>
      <c r="N414" s="22">
        <f>CD[[#This Row],[Genesen]]-G413</f>
        <v>100</v>
      </c>
      <c r="O414" s="35">
        <v>112.6</v>
      </c>
      <c r="P414" s="35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5" spans="1:16" x14ac:dyDescent="0.2">
      <c r="A415" s="19">
        <v>44324</v>
      </c>
      <c r="B415" s="24">
        <f>-CD[[#This Row],[Verstorbene]]</f>
        <v>-391</v>
      </c>
      <c r="C415" s="2">
        <v>391</v>
      </c>
      <c r="D415" s="52">
        <v>60</v>
      </c>
      <c r="E415" s="21">
        <f>CD[[#This Row],[KH]]-CD[[#This Row],[KH (intensiv)]]</f>
        <v>74</v>
      </c>
      <c r="F415" s="21">
        <f>CD[[#This Row],[Infiziert]]-CD[[#This Row],[KH (nicht intensiv)]]-CD[[#This Row],[KH (intensiv)]]</f>
        <v>1266</v>
      </c>
      <c r="G415" s="20">
        <v>21900</v>
      </c>
      <c r="H415" s="20">
        <v>23662</v>
      </c>
      <c r="I415" s="20">
        <v>1400</v>
      </c>
      <c r="J415" s="26">
        <v>134</v>
      </c>
      <c r="K415" s="26">
        <v>3237</v>
      </c>
      <c r="L415" s="21">
        <f>CD[[#This Row],[Verstorbene]]+CD[[#This Row],[KH (intensiv)]]+CD[[#This Row],[KH (nicht intensiv)]]+CD[[#This Row],[Infiziert (o. KH)]]+CD[[#This Row],[Genesen]]-CD[[#This Row],[Total]]</f>
        <v>29</v>
      </c>
      <c r="M415" s="22">
        <f>CD[[#This Row],[Total]]-H414</f>
        <v>77</v>
      </c>
      <c r="N415" s="22">
        <f>CD[[#This Row],[Genesen]]-G414</f>
        <v>100</v>
      </c>
      <c r="O415" s="35">
        <v>107.6</v>
      </c>
      <c r="P415" s="35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6" spans="1:16" x14ac:dyDescent="0.2">
      <c r="A416" s="19">
        <v>44325</v>
      </c>
      <c r="B416" s="24">
        <f>-CD[[#This Row],[Verstorbene]]</f>
        <v>-391</v>
      </c>
      <c r="C416" s="2">
        <v>391</v>
      </c>
      <c r="D416" s="44">
        <v>62</v>
      </c>
      <c r="E416" s="21">
        <f>CD[[#This Row],[KH]]-CD[[#This Row],[KH (intensiv)]]</f>
        <v>84</v>
      </c>
      <c r="F416" s="21">
        <f>CD[[#This Row],[Infiziert]]-CD[[#This Row],[KH (nicht intensiv)]]-CD[[#This Row],[KH (intensiv)]]</f>
        <v>1154</v>
      </c>
      <c r="G416" s="20">
        <v>22000</v>
      </c>
      <c r="H416" s="20">
        <v>23734</v>
      </c>
      <c r="I416" s="20">
        <v>1300</v>
      </c>
      <c r="J416" s="20">
        <v>146</v>
      </c>
      <c r="K416" s="20">
        <v>3179</v>
      </c>
      <c r="L416" s="21">
        <f>CD[[#This Row],[Verstorbene]]+CD[[#This Row],[KH (intensiv)]]+CD[[#This Row],[KH (nicht intensiv)]]+CD[[#This Row],[Infiziert (o. KH)]]+CD[[#This Row],[Genesen]]-CD[[#This Row],[Total]]</f>
        <v>-43</v>
      </c>
      <c r="M416" s="22">
        <f>CD[[#This Row],[Total]]-H415</f>
        <v>72</v>
      </c>
      <c r="N416" s="22">
        <f>CD[[#This Row],[Genesen]]-G415</f>
        <v>100</v>
      </c>
      <c r="O416" s="35">
        <v>113</v>
      </c>
      <c r="P416" s="35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7" spans="1:16" x14ac:dyDescent="0.2">
      <c r="A417" s="19">
        <v>44326</v>
      </c>
      <c r="B417" s="24">
        <f>-CD[[#This Row],[Verstorbene]]</f>
        <v>-394</v>
      </c>
      <c r="C417" s="2">
        <v>394</v>
      </c>
      <c r="D417" s="44">
        <v>56</v>
      </c>
      <c r="E417" s="21">
        <f>CD[[#This Row],[KH]]-CD[[#This Row],[KH (intensiv)]]</f>
        <v>89</v>
      </c>
      <c r="F417" s="21">
        <f>CD[[#This Row],[Infiziert]]-CD[[#This Row],[KH (nicht intensiv)]]-CD[[#This Row],[KH (intensiv)]]</f>
        <v>1055</v>
      </c>
      <c r="G417" s="20">
        <v>22200</v>
      </c>
      <c r="H417" s="20">
        <v>23744</v>
      </c>
      <c r="I417" s="20">
        <v>1200</v>
      </c>
      <c r="J417" s="20">
        <v>145</v>
      </c>
      <c r="K417" s="20">
        <v>3205</v>
      </c>
      <c r="L417" s="21">
        <f>CD[[#This Row],[Verstorbene]]+CD[[#This Row],[KH (intensiv)]]+CD[[#This Row],[KH (nicht intensiv)]]+CD[[#This Row],[Infiziert (o. KH)]]+CD[[#This Row],[Genesen]]-CD[[#This Row],[Total]]</f>
        <v>50</v>
      </c>
      <c r="M417" s="22">
        <f>CD[[#This Row],[Total]]-H416</f>
        <v>10</v>
      </c>
      <c r="N417" s="22">
        <f>CD[[#This Row],[Genesen]]-G416</f>
        <v>200</v>
      </c>
      <c r="O417" s="35">
        <v>102.6</v>
      </c>
      <c r="P417" s="35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8" spans="1:16" x14ac:dyDescent="0.2">
      <c r="A418" s="19">
        <v>44327</v>
      </c>
      <c r="B418" s="24">
        <f>-CD[[#This Row],[Verstorbene]]</f>
        <v>-394</v>
      </c>
      <c r="C418" s="2">
        <v>394</v>
      </c>
      <c r="D418" s="44">
        <v>53</v>
      </c>
      <c r="E418" s="21">
        <f>CD[[#This Row],[KH]]-CD[[#This Row],[KH (intensiv)]]</f>
        <v>91</v>
      </c>
      <c r="F418" s="21">
        <f>CD[[#This Row],[Infiziert]]-CD[[#This Row],[KH (nicht intensiv)]]-CD[[#This Row],[KH (intensiv)]]</f>
        <v>956</v>
      </c>
      <c r="G418" s="20">
        <v>22300</v>
      </c>
      <c r="H418" s="20">
        <v>23827</v>
      </c>
      <c r="I418" s="20">
        <v>1100</v>
      </c>
      <c r="J418" s="20">
        <v>144</v>
      </c>
      <c r="K418" s="20">
        <v>2968</v>
      </c>
      <c r="L418" s="21">
        <f>CD[[#This Row],[Verstorbene]]+CD[[#This Row],[KH (intensiv)]]+CD[[#This Row],[KH (nicht intensiv)]]+CD[[#This Row],[Infiziert (o. KH)]]+CD[[#This Row],[Genesen]]-CD[[#This Row],[Total]]</f>
        <v>-33</v>
      </c>
      <c r="M418" s="22">
        <f>CD[[#This Row],[Total]]-H417</f>
        <v>83</v>
      </c>
      <c r="N418" s="22">
        <f>CD[[#This Row],[Genesen]]-G417</f>
        <v>100</v>
      </c>
      <c r="O418" s="35">
        <v>105.3</v>
      </c>
      <c r="P418" s="35" t="str" cm="1">
        <f t="array" ref="P4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9" spans="1:16" x14ac:dyDescent="0.2">
      <c r="A419" s="19">
        <v>44328</v>
      </c>
      <c r="B419" s="24">
        <f>-CD[[#This Row],[Verstorbene]]</f>
        <v>-398</v>
      </c>
      <c r="C419" s="2">
        <v>398</v>
      </c>
      <c r="D419" s="44">
        <v>51</v>
      </c>
      <c r="E419" s="21">
        <f>CD[[#This Row],[KH]]-CD[[#This Row],[KH (intensiv)]]</f>
        <v>91</v>
      </c>
      <c r="F419" s="21">
        <f>CD[[#This Row],[Infiziert]]-CD[[#This Row],[KH (nicht intensiv)]]-CD[[#This Row],[KH (intensiv)]]</f>
        <v>958</v>
      </c>
      <c r="G419" s="20">
        <v>22400</v>
      </c>
      <c r="H419" s="20">
        <v>23940</v>
      </c>
      <c r="I419" s="20">
        <v>1100</v>
      </c>
      <c r="J419" s="20">
        <v>142</v>
      </c>
      <c r="K419" s="20">
        <v>2903</v>
      </c>
      <c r="L419" s="21">
        <f>CD[[#This Row],[Verstorbene]]+CD[[#This Row],[KH (intensiv)]]+CD[[#This Row],[KH (nicht intensiv)]]+CD[[#This Row],[Infiziert (o. KH)]]+CD[[#This Row],[Genesen]]-CD[[#This Row],[Total]]</f>
        <v>-42</v>
      </c>
      <c r="M419" s="22">
        <f>CD[[#This Row],[Total]]-H418</f>
        <v>113</v>
      </c>
      <c r="N419" s="22">
        <f>CD[[#This Row],[Genesen]]-G418</f>
        <v>100</v>
      </c>
      <c r="O419" s="35">
        <v>92.5</v>
      </c>
      <c r="P419" s="35" t="str" cm="1">
        <f t="array" ref="P4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0" spans="1:16" x14ac:dyDescent="0.2">
      <c r="A420" s="19">
        <v>44329</v>
      </c>
      <c r="B420" s="24">
        <f>-CD[[#This Row],[Verstorbene]]</f>
        <v>-399</v>
      </c>
      <c r="C420" s="2">
        <v>399</v>
      </c>
      <c r="D420" s="44">
        <v>45</v>
      </c>
      <c r="E420" s="21">
        <f>CD[[#This Row],[KH]]-CD[[#This Row],[KH (intensiv)]]</f>
        <v>82</v>
      </c>
      <c r="F420" s="21">
        <f>CD[[#This Row],[Infiziert]]-CD[[#This Row],[KH (nicht intensiv)]]-CD[[#This Row],[KH (intensiv)]]</f>
        <v>973</v>
      </c>
      <c r="G420" s="20">
        <v>22500</v>
      </c>
      <c r="H420" s="20">
        <v>24022</v>
      </c>
      <c r="I420" s="20">
        <v>1100</v>
      </c>
      <c r="J420" s="20">
        <v>127</v>
      </c>
      <c r="K420" s="20">
        <v>2591</v>
      </c>
      <c r="L420" s="21">
        <f>CD[[#This Row],[Verstorbene]]+CD[[#This Row],[KH (intensiv)]]+CD[[#This Row],[KH (nicht intensiv)]]+CD[[#This Row],[Infiziert (o. KH)]]+CD[[#This Row],[Genesen]]-CD[[#This Row],[Total]]</f>
        <v>-23</v>
      </c>
      <c r="M420" s="22">
        <f>CD[[#This Row],[Total]]-H419</f>
        <v>82</v>
      </c>
      <c r="N420" s="22">
        <f>CD[[#This Row],[Genesen]]-G419</f>
        <v>100</v>
      </c>
      <c r="O420" s="35">
        <v>86.4</v>
      </c>
      <c r="P420" s="35" t="str" cm="1">
        <f t="array" ref="P4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1" spans="1:16" x14ac:dyDescent="0.2">
      <c r="A421" s="19">
        <v>44330</v>
      </c>
      <c r="B421" s="24">
        <f>-CD[[#This Row],[Verstorbene]]</f>
        <v>-399</v>
      </c>
      <c r="C421" s="2">
        <v>399</v>
      </c>
      <c r="D421" s="52">
        <v>41</v>
      </c>
      <c r="E421" s="21">
        <f>CD[[#This Row],[KH]]-CD[[#This Row],[KH (intensiv)]]</f>
        <v>89</v>
      </c>
      <c r="F421" s="21">
        <f>CD[[#This Row],[Infiziert]]-CD[[#This Row],[KH (nicht intensiv)]]-CD[[#This Row],[KH (intensiv)]]</f>
        <v>870</v>
      </c>
      <c r="G421" s="20">
        <v>22600</v>
      </c>
      <c r="H421" s="20">
        <v>24072</v>
      </c>
      <c r="I421" s="20">
        <v>1000</v>
      </c>
      <c r="J421" s="26">
        <v>130</v>
      </c>
      <c r="K421" s="26">
        <v>2532</v>
      </c>
      <c r="L421" s="21">
        <f>CD[[#This Row],[Verstorbene]]+CD[[#This Row],[KH (intensiv)]]+CD[[#This Row],[KH (nicht intensiv)]]+CD[[#This Row],[Infiziert (o. KH)]]+CD[[#This Row],[Genesen]]-CD[[#This Row],[Total]]</f>
        <v>-73</v>
      </c>
      <c r="M421" s="22">
        <f>CD[[#This Row],[Total]]-H420</f>
        <v>50</v>
      </c>
      <c r="N421" s="22">
        <f>CD[[#This Row],[Genesen]]-G420</f>
        <v>100</v>
      </c>
      <c r="O421" s="35">
        <v>75.900000000000006</v>
      </c>
      <c r="P421" s="35" t="str" cm="1">
        <f t="array" ref="P4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2" spans="1:16" x14ac:dyDescent="0.2">
      <c r="A422" s="19">
        <v>44331</v>
      </c>
      <c r="B422" s="24">
        <f>-CD[[#This Row],[Verstorbene]]</f>
        <v>-400</v>
      </c>
      <c r="C422" s="2">
        <v>400</v>
      </c>
      <c r="D422" s="52">
        <v>45</v>
      </c>
      <c r="E422" s="21">
        <f>CD[[#This Row],[KH]]-CD[[#This Row],[KH (intensiv)]]</f>
        <v>74</v>
      </c>
      <c r="F422" s="21">
        <f>CD[[#This Row],[Infiziert]]-CD[[#This Row],[KH (nicht intensiv)]]-CD[[#This Row],[KH (intensiv)]]</f>
        <v>881</v>
      </c>
      <c r="G422" s="20">
        <v>22700</v>
      </c>
      <c r="H422" s="20">
        <v>24139</v>
      </c>
      <c r="I422" s="20">
        <v>1000</v>
      </c>
      <c r="J422" s="26">
        <v>119</v>
      </c>
      <c r="K422" s="26">
        <v>2387</v>
      </c>
      <c r="L422" s="21">
        <f>CD[[#This Row],[Verstorbene]]+CD[[#This Row],[KH (intensiv)]]+CD[[#This Row],[KH (nicht intensiv)]]+CD[[#This Row],[Infiziert (o. KH)]]+CD[[#This Row],[Genesen]]-CD[[#This Row],[Total]]</f>
        <v>-39</v>
      </c>
      <c r="M422" s="22">
        <f>CD[[#This Row],[Total]]-H421</f>
        <v>67</v>
      </c>
      <c r="N422" s="22">
        <f>CD[[#This Row],[Genesen]]-G421</f>
        <v>100</v>
      </c>
      <c r="O422" s="35">
        <v>75.099999999999994</v>
      </c>
      <c r="P422" s="35" t="str" cm="1">
        <f t="array" ref="P4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3" spans="1:16" x14ac:dyDescent="0.2">
      <c r="A423" s="19">
        <v>44332</v>
      </c>
      <c r="B423" s="24">
        <f>-CD[[#This Row],[Verstorbene]]</f>
        <v>-400</v>
      </c>
      <c r="C423" s="2">
        <v>400</v>
      </c>
      <c r="D423" s="44">
        <v>43</v>
      </c>
      <c r="E423" s="21">
        <f>CD[[#This Row],[KH]]-CD[[#This Row],[KH (intensiv)]]</f>
        <v>75</v>
      </c>
      <c r="F423" s="21">
        <f>CD[[#This Row],[Infiziert]]-CD[[#This Row],[KH (nicht intensiv)]]-CD[[#This Row],[KH (intensiv)]]</f>
        <v>842</v>
      </c>
      <c r="G423" s="20">
        <v>22800</v>
      </c>
      <c r="H423" s="20">
        <v>24185</v>
      </c>
      <c r="I423" s="20">
        <v>960</v>
      </c>
      <c r="J423" s="20">
        <v>118</v>
      </c>
      <c r="K423" s="20">
        <v>2346</v>
      </c>
      <c r="L423" s="21">
        <f>CD[[#This Row],[Verstorbene]]+CD[[#This Row],[KH (intensiv)]]+CD[[#This Row],[KH (nicht intensiv)]]+CD[[#This Row],[Infiziert (o. KH)]]+CD[[#This Row],[Genesen]]-CD[[#This Row],[Total]]</f>
        <v>-25</v>
      </c>
      <c r="M423" s="22">
        <f>CD[[#This Row],[Total]]-H422</f>
        <v>46</v>
      </c>
      <c r="N423" s="22">
        <f>CD[[#This Row],[Genesen]]-G422</f>
        <v>100</v>
      </c>
      <c r="O423" s="35">
        <v>73.3</v>
      </c>
      <c r="P423" s="35" t="str" cm="1">
        <f t="array" ref="P4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4" spans="1:16" x14ac:dyDescent="0.2">
      <c r="A424" s="19">
        <v>44333</v>
      </c>
      <c r="B424" s="24">
        <f>-CD[[#This Row],[Verstorbene]]</f>
        <v>-404</v>
      </c>
      <c r="C424" s="2">
        <v>404</v>
      </c>
      <c r="D424" s="44">
        <v>42</v>
      </c>
      <c r="E424" s="21">
        <f>CD[[#This Row],[KH]]-CD[[#This Row],[KH (intensiv)]]</f>
        <v>76</v>
      </c>
      <c r="F424" s="21">
        <f>CD[[#This Row],[Infiziert]]-CD[[#This Row],[KH (nicht intensiv)]]-CD[[#This Row],[KH (intensiv)]]</f>
        <v>782</v>
      </c>
      <c r="G424" s="20">
        <v>22900</v>
      </c>
      <c r="H424" s="20">
        <v>24214</v>
      </c>
      <c r="I424" s="20">
        <v>900</v>
      </c>
      <c r="J424" s="20">
        <v>118</v>
      </c>
      <c r="K424" s="20">
        <v>2455</v>
      </c>
      <c r="L424" s="21">
        <f>CD[[#This Row],[Verstorbene]]+CD[[#This Row],[KH (intensiv)]]+CD[[#This Row],[KH (nicht intensiv)]]+CD[[#This Row],[Infiziert (o. KH)]]+CD[[#This Row],[Genesen]]-CD[[#This Row],[Total]]</f>
        <v>-10</v>
      </c>
      <c r="M424" s="22">
        <f>CD[[#This Row],[Total]]-H423</f>
        <v>29</v>
      </c>
      <c r="N424" s="22">
        <f>CD[[#This Row],[Genesen]]-G423</f>
        <v>100</v>
      </c>
      <c r="O424" s="35">
        <v>75.099999999999994</v>
      </c>
      <c r="P424" s="35" t="str" cm="1">
        <f t="array" ref="P4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5" spans="1:16" x14ac:dyDescent="0.2">
      <c r="A425" s="19">
        <v>44334</v>
      </c>
      <c r="B425" s="24">
        <f>-CD[[#This Row],[Verstorbene]]</f>
        <v>-405</v>
      </c>
      <c r="C425" s="2">
        <v>405</v>
      </c>
      <c r="D425" s="44">
        <v>52</v>
      </c>
      <c r="E425" s="21">
        <f>CD[[#This Row],[KH]]-CD[[#This Row],[KH (intensiv)]]</f>
        <v>67</v>
      </c>
      <c r="F425" s="21">
        <f>CD[[#This Row],[Infiziert]]-CD[[#This Row],[KH (nicht intensiv)]]-CD[[#This Row],[KH (intensiv)]]</f>
        <v>741</v>
      </c>
      <c r="G425" s="20">
        <v>23000</v>
      </c>
      <c r="H425" s="20">
        <v>24298</v>
      </c>
      <c r="I425" s="20">
        <v>860</v>
      </c>
      <c r="J425" s="20">
        <v>119</v>
      </c>
      <c r="K425" s="20">
        <v>2317</v>
      </c>
      <c r="L425" s="21">
        <f>CD[[#This Row],[Verstorbene]]+CD[[#This Row],[KH (intensiv)]]+CD[[#This Row],[KH (nicht intensiv)]]+CD[[#This Row],[Infiziert (o. KH)]]+CD[[#This Row],[Genesen]]-CD[[#This Row],[Total]]</f>
        <v>-33</v>
      </c>
      <c r="M425" s="22">
        <f>CD[[#This Row],[Total]]-H424</f>
        <v>84</v>
      </c>
      <c r="N425" s="22">
        <f>CD[[#This Row],[Genesen]]-G424</f>
        <v>100</v>
      </c>
      <c r="O425" s="35">
        <v>72.5</v>
      </c>
      <c r="P425" s="35" t="str" cm="1">
        <f t="array" ref="P4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2021-05-19T11:01:19Z</dcterms:modified>
</cp:coreProperties>
</file>