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EBDA6371-D6B0-A84B-899B-BE400855B424}" xr6:coauthVersionLast="46" xr6:coauthVersionMax="46" xr10:uidLastSave="{00000000-0000-0000-0000-000000000000}"/>
  <bookViews>
    <workbookView xWindow="1120" yWindow="500" windowWidth="415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9" i="1" l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P268" i="1" s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P257" i="1" s="1"/>
  <c r="N252" i="1"/>
  <c r="N253" i="1"/>
  <c r="N254" i="1"/>
  <c r="P260" i="1" s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/>
  <c r="O207" i="1"/>
  <c r="C206" i="1"/>
  <c r="F206" i="1"/>
  <c r="G206" i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F31" i="1"/>
  <c r="G19" i="1"/>
  <c r="G30" i="1"/>
  <c r="J7" i="1"/>
  <c r="J8" i="1"/>
  <c r="J9" i="1"/>
  <c r="J10" i="1"/>
  <c r="G10" i="1" s="1"/>
  <c r="J11" i="1"/>
  <c r="G11" i="1" s="1"/>
  <c r="J12" i="1"/>
  <c r="G12" i="1"/>
  <c r="J13" i="1"/>
  <c r="J14" i="1"/>
  <c r="G14" i="1"/>
  <c r="J15" i="1"/>
  <c r="P269" i="1" l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4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10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12" i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M11" i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T7" i="1" a="1"/>
  <c r="T7" i="1" s="1"/>
  <c r="M32" i="1"/>
  <c r="M190" i="1"/>
  <c r="G231" i="1"/>
  <c r="M231" i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<sst xmlns="http://schemas.openxmlformats.org/spreadsheetml/2006/main" count="36" uniqueCount="34">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</sst>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5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14" fontId="4" fillId="0" borderId="0" xfId="0" applyNumberFormat="1" applyFont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0" fontId="6" fillId="0" borderId="0" xfId="0" applyFont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Tabelle1!$A$7:$A$269</c:f>
              <c:numCache>
                <c:formatCode>d\-mmm</c:formatCode>
                <c:ptCount val="26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</c:numCache>
            </c:numRef>
          </c:cat>
          <c:val>
            <c:numRef>
              <c:f>Tabelle1!$C$7:$C$269</c:f>
              <c:numCache>
                <c:formatCode>0</c:formatCode>
                <c:ptCount val="26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Tabelle1!$A$7:$A$269</c:f>
              <c:numCache>
                <c:formatCode>d\-mmm</c:formatCode>
                <c:ptCount val="26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</c:numCache>
            </c:numRef>
          </c:cat>
          <c:val>
            <c:numRef>
              <c:f>Tabelle1!$D$7:$D$269</c:f>
              <c:numCache>
                <c:formatCode>General</c:formatCode>
                <c:ptCount val="26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Tabelle1!$A$7:$A$269</c:f>
              <c:numCache>
                <c:formatCode>d\-mmm</c:formatCode>
                <c:ptCount val="26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</c:numCache>
            </c:numRef>
          </c:cat>
          <c:val>
            <c:numRef>
              <c:f>Tabelle1!$E$7:$E$269</c:f>
              <c:numCache>
                <c:formatCode>General</c:formatCode>
                <c:ptCount val="26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Tabelle1!$A$7:$A$269</c:f>
              <c:numCache>
                <c:formatCode>d\-mmm</c:formatCode>
                <c:ptCount val="26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</c:numCache>
            </c:numRef>
          </c:cat>
          <c:val>
            <c:numRef>
              <c:f>Tabelle1!$F$7:$F$269</c:f>
              <c:numCache>
                <c:formatCode>General</c:formatCode>
                <c:ptCount val="26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Tabelle1!$N$7:$N$269</c:f>
              <c:numCache>
                <c:formatCode>General</c:formatCode>
                <c:ptCount val="263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Tabelle1!$P$7:$P$269</c:f>
              <c:numCache>
                <c:formatCode>0.0</c:formatCode>
                <c:ptCount val="263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14.12.2020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0.5999</cdr:x>
      <cdr:y>0.07738</cdr:y>
    </cdr:from>
    <cdr:to>
      <cdr:x>0.77435</cdr:x>
      <cdr:y>0.18399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9201637" y="674679"/>
          <a:ext cx="2675808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120,6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109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830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11.683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14.12., insg. 11.683 (+117) Düsseldorfer mit Coronadiagnose, akt. infiz.: 830 (+32), 167 (+9) in Krankenhäusern i. Beh., davon 36 (0) auf Intensiv, 3.129 (+73) in Quaran., 10.744 (+84) genesen. 109 (+1) verstorben, 7-Tages-Inzidenz 120,6 (118,4)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69" totalsRowShown="0" headerRowDxfId="17" dataDxfId="16">
  <autoFilter ref="A6:P269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86"/>
  <sheetViews>
    <sheetView tabSelected="1" topLeftCell="I1" zoomScaleNormal="100" workbookViewId="0">
      <selection activeCell="R11" sqref="R11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4" t="s">
        <v>33</v>
      </c>
      <c r="I1" s="44"/>
      <c r="J1" s="44"/>
      <c r="K1" s="44"/>
      <c r="L1" s="3" t="s">
        <v>22</v>
      </c>
      <c r="M1" s="5" t="str">
        <f ca="1">"Stand: "&amp;TEXT(TODAY(),"TT.MM.JJJJ")</f>
        <v>Stand: 14.12.2020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8"/>
      <c r="I2" s="38"/>
      <c r="J2" s="38"/>
      <c r="K2" s="38"/>
      <c r="M2" s="5"/>
      <c r="N2" s="6"/>
      <c r="O2" s="7"/>
    </row>
    <row r="3" spans="1:23" x14ac:dyDescent="0.2">
      <c r="H3" s="38"/>
      <c r="I3" s="38"/>
      <c r="J3" s="38"/>
      <c r="K3" s="38"/>
      <c r="M3" s="5"/>
      <c r="N3" s="6"/>
      <c r="O3" s="7"/>
    </row>
    <row r="4" spans="1:23" x14ac:dyDescent="0.2">
      <c r="H4" s="38"/>
      <c r="I4" s="38"/>
      <c r="J4" s="38"/>
      <c r="K4" s="38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263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14.12.</v>
      </c>
      <c r="U6" s="3" t="s">
        <v>29</v>
      </c>
      <c r="V6" s="3" t="str" cm="1">
        <f t="array" ref="V6">TEXT(INDEX(CD[KH],$S$5),"#.##0")</f>
        <v>167</v>
      </c>
      <c r="W6" s="3" t="str" cm="1">
        <f t="array" ref="W6">TEXT(INDEX(CD[KH],$S$5)-INDEX(CD[KH],$S$5-1),"+#.##0;-#.##0;0")</f>
        <v>+9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120,6</v>
      </c>
      <c r="T7" s="3" t="str" cm="1">
        <f t="array" ref="T7">TEXT(INDEX(CD[Inzidenz],$S$5-1),"#.##0,#")</f>
        <v>118,4</v>
      </c>
      <c r="U7" s="3" t="s">
        <v>30</v>
      </c>
      <c r="V7" s="3" t="str" cm="1">
        <f t="array" ref="V7">TEXT(INDEX(CD[KH (intensiv)],$S$5),"#.##0")</f>
        <v>36</v>
      </c>
      <c r="W7" s="3" t="str" cm="1">
        <f t="array" ref="W7">TEXT(INDEX(CD[KH (intensiv)],$S$5)-INDEX(CD[KH (intensiv)],$S$5-1),"+#.##0;-#.##0;0")</f>
        <v>0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109</v>
      </c>
      <c r="T8" s="3" t="str" cm="1">
        <f t="array" ref="T8">TEXT(INDEX(CD[Verstorbene],$S$5)-INDEX(CD[Verstorbene],$S$5-1),"+#.##0;-#.##0;0")</f>
        <v>+1</v>
      </c>
      <c r="U8" s="3" t="s">
        <v>31</v>
      </c>
      <c r="V8" s="3" t="str" cm="1">
        <f t="array" ref="V8">TEXT(INDEX(CD[Quarant],$S$5),"#.##0")</f>
        <v>3.129</v>
      </c>
      <c r="W8" s="3" t="str" cm="1">
        <f t="array" ref="W8">TEXT(INDEX(CD[Quarant],$S$5)-INDEX(CD[Quarant],$S$5-1),"+#.##0;-#.##0;0")</f>
        <v>+73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830</v>
      </c>
      <c r="T9" s="3" t="str" cm="1">
        <f t="array" ref="T9">TEXT(INDEX(CD[Infiziert],$S$5)-INDEX(CD[Infiziert],$S$5-1),"+#.##0;-#.##0;0")</f>
        <v>+32</v>
      </c>
      <c r="U9" s="3" t="s">
        <v>32</v>
      </c>
      <c r="V9" s="3" t="str" cm="1">
        <f t="array" ref="V9">TEXT(INDEX(CD[Genesen],$S$5),"#.##0")</f>
        <v>10.744</v>
      </c>
      <c r="W9" s="3" t="str" cm="1">
        <f t="array" ref="W9">TEXT(INDEX(CD[Genesen],$S$5)-INDEX(CD[Genesen],$S$5-1),"+#.##0;-#.##0;0")</f>
        <v>+84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11.683</v>
      </c>
      <c r="T10" s="17" t="str" cm="1">
        <f t="array" ref="T10">TEXT(INDEX(CD[Total],$S$5)-INDEX(CD[Total],$S$5-1),"+#.##0;-#.##0;0")</f>
        <v>+117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14.12., insg. 11.683 (+117) Düsseldorfer mit Coronadiagnose, akt. infiz.: 830 (+32), 167 (+9) in Krankenhäusern i. Beh., davon 36 (0) auf Intensiv, 3.129 (+73) in Quaran., 10.744 (+84) genesen. 109 (+1) verstorben, 7-Tages-Inzidenz 120,6 (118,4)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5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5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5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5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5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6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6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7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7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7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7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7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7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7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9">
        <f t="shared" ref="P261:P266" si="4">SUM(N255:N261)/$P$1</f>
        <v>106.51424395787114</v>
      </c>
      <c r="Q261" s="11">
        <v>44171</v>
      </c>
    </row>
    <row r="262" spans="1:17" x14ac:dyDescent="0.2">
      <c r="A262" s="41">
        <v>44171</v>
      </c>
      <c r="B262" s="42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3">
        <f>CD[[#This Row],[Total]]-I261</f>
        <v>103</v>
      </c>
      <c r="O262" s="24">
        <f>CD[[#This Row],[Genesen]]-H261</f>
        <v>104</v>
      </c>
      <c r="P262" s="39">
        <f t="shared" si="4"/>
        <v>101.71491029116474</v>
      </c>
      <c r="Q262" s="11">
        <v>44172</v>
      </c>
    </row>
    <row r="263" spans="1:17" x14ac:dyDescent="0.2">
      <c r="A263" s="41">
        <v>44172</v>
      </c>
      <c r="B263" s="42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3">
        <f>CD[[#This Row],[Total]]-I262</f>
        <v>28</v>
      </c>
      <c r="O263" s="24">
        <f>CD[[#This Row],[Genesen]]-H262</f>
        <v>24</v>
      </c>
      <c r="P263" s="39">
        <f t="shared" si="4"/>
        <v>98.463748775008796</v>
      </c>
      <c r="Q263" s="11">
        <v>44173</v>
      </c>
    </row>
    <row r="264" spans="1:17" x14ac:dyDescent="0.2">
      <c r="A264" s="41">
        <v>44173</v>
      </c>
      <c r="B264" s="42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3">
        <f>CD[[#This Row],[Total]]-I263</f>
        <v>133</v>
      </c>
      <c r="O264" s="24">
        <f>CD[[#This Row],[Genesen]]-H263</f>
        <v>135</v>
      </c>
      <c r="P264" s="39">
        <f t="shared" si="4"/>
        <v>101.40527586105465</v>
      </c>
      <c r="Q264" s="11">
        <v>44174</v>
      </c>
    </row>
    <row r="265" spans="1:17" x14ac:dyDescent="0.2">
      <c r="A265" s="41">
        <v>44174</v>
      </c>
      <c r="B265" s="42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3">
        <f>CD[[#This Row],[Total]]-I264</f>
        <v>154</v>
      </c>
      <c r="O265" s="24">
        <f>CD[[#This Row],[Genesen]]-H264</f>
        <v>59</v>
      </c>
      <c r="P265" s="39">
        <f t="shared" si="4"/>
        <v>107.59796446325646</v>
      </c>
      <c r="Q265" s="11">
        <v>44175</v>
      </c>
    </row>
    <row r="266" spans="1:17" x14ac:dyDescent="0.2">
      <c r="A266" s="41">
        <v>44175</v>
      </c>
      <c r="B266" s="42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3">
        <f>CD[[#This Row],[Total]]-I265</f>
        <v>142</v>
      </c>
      <c r="O266" s="24">
        <f>CD[[#This Row],[Genesen]]-H265</f>
        <v>109</v>
      </c>
      <c r="P266" s="39">
        <f t="shared" si="4"/>
        <v>114.40992192567845</v>
      </c>
      <c r="Q266" s="11">
        <v>44176</v>
      </c>
    </row>
    <row r="267" spans="1:17" x14ac:dyDescent="0.2">
      <c r="A267" s="41">
        <v>44176</v>
      </c>
      <c r="B267" s="42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3">
        <f>CD[[#This Row],[Total]]-I266</f>
        <v>115</v>
      </c>
      <c r="O267" s="24">
        <f>CD[[#This Row],[Genesen]]-H266</f>
        <v>81</v>
      </c>
      <c r="P267" s="39">
        <f>SUM(N261:N267)/$P$1</f>
        <v>114.56473914073349</v>
      </c>
      <c r="Q267" s="11">
        <v>44177</v>
      </c>
    </row>
    <row r="268" spans="1:17" x14ac:dyDescent="0.2">
      <c r="A268" s="41">
        <v>44177</v>
      </c>
      <c r="B268" s="42">
        <v>0.91666666666666663</v>
      </c>
      <c r="C268" s="26">
        <f>-CD[[#This Row],[Verstorbene]]</f>
        <v>-108</v>
      </c>
      <c r="D268" s="37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3">
        <f>CD[[#This Row],[Total]]-I267</f>
        <v>90</v>
      </c>
      <c r="O268" s="24">
        <f>CD[[#This Row],[Genesen]]-H267</f>
        <v>120</v>
      </c>
      <c r="P268" s="39">
        <f>SUM(N262:N268)/$P$1</f>
        <v>118.43516951710963</v>
      </c>
      <c r="Q268" s="11">
        <v>44178</v>
      </c>
    </row>
    <row r="269" spans="1:17" x14ac:dyDescent="0.2">
      <c r="A269" s="41">
        <v>44178</v>
      </c>
      <c r="B269" s="42">
        <v>0.91666666666666663</v>
      </c>
      <c r="C269" s="26">
        <f>-CD[[#This Row],[Verstorbene]]</f>
        <v>-109</v>
      </c>
      <c r="D269" s="37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3">
        <f>CD[[#This Row],[Total]]-I268</f>
        <v>117</v>
      </c>
      <c r="O269" s="24">
        <f>CD[[#This Row],[Genesen]]-H268</f>
        <v>84</v>
      </c>
      <c r="P269" s="39">
        <f>SUM(N263:N269)/$P$1</f>
        <v>120.60261052788026</v>
      </c>
      <c r="Q269" s="11">
        <v>44179</v>
      </c>
    </row>
    <row r="270" spans="1:17" ht="17" x14ac:dyDescent="0.25">
      <c r="A270" s="34"/>
      <c r="B270" s="31"/>
      <c r="C270" s="40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Q270" s="11">
        <v>44180</v>
      </c>
    </row>
    <row r="271" spans="1:17" ht="17" x14ac:dyDescent="0.25">
      <c r="A271" s="34"/>
      <c r="B271" s="31"/>
      <c r="C271" s="40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Q271" s="11">
        <v>44181</v>
      </c>
    </row>
    <row r="272" spans="1:17" ht="17" x14ac:dyDescent="0.25">
      <c r="C272" s="40"/>
      <c r="Q272" s="11">
        <v>44182</v>
      </c>
    </row>
    <row r="273" spans="17:17" x14ac:dyDescent="0.2">
      <c r="Q273" s="11">
        <v>44183</v>
      </c>
    </row>
    <row r="274" spans="17:17" x14ac:dyDescent="0.2">
      <c r="Q274" s="11">
        <v>44184</v>
      </c>
    </row>
    <row r="275" spans="17:17" x14ac:dyDescent="0.2">
      <c r="Q275" s="11">
        <v>44185</v>
      </c>
    </row>
    <row r="276" spans="17:17" x14ac:dyDescent="0.2">
      <c r="Q276" s="11">
        <v>44186</v>
      </c>
    </row>
    <row r="277" spans="17:17" x14ac:dyDescent="0.2">
      <c r="Q277" s="11">
        <v>44187</v>
      </c>
    </row>
    <row r="278" spans="17:17" x14ac:dyDescent="0.2">
      <c r="Q278" s="11">
        <v>44188</v>
      </c>
    </row>
    <row r="279" spans="17:17" x14ac:dyDescent="0.2">
      <c r="Q279" s="11">
        <v>44189</v>
      </c>
    </row>
    <row r="280" spans="17:17" x14ac:dyDescent="0.2">
      <c r="Q280" s="11">
        <v>44190</v>
      </c>
    </row>
    <row r="281" spans="17:17" x14ac:dyDescent="0.2">
      <c r="Q281" s="11">
        <v>44191</v>
      </c>
    </row>
    <row r="282" spans="17:17" x14ac:dyDescent="0.2">
      <c r="Q282" s="11">
        <v>44192</v>
      </c>
    </row>
    <row r="283" spans="17:17" x14ac:dyDescent="0.2">
      <c r="Q283" s="11">
        <v>44193</v>
      </c>
    </row>
    <row r="284" spans="17:17" x14ac:dyDescent="0.2">
      <c r="Q284" s="11">
        <v>44194</v>
      </c>
    </row>
    <row r="285" spans="17:17" x14ac:dyDescent="0.2">
      <c r="Q285" s="11">
        <v>44195</v>
      </c>
    </row>
    <row r="286" spans="17:17" x14ac:dyDescent="0.2">
      <c r="Q286" s="11">
        <v>44196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2020-12-14T09:12:01Z</dcterms:modified>
</cp:coreProperties>
</file>