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ULIAH\SEMESTER-8\DOKUMEN SKRIPSI\PERAMALAN\"/>
    </mc:Choice>
  </mc:AlternateContent>
  <bookViews>
    <workbookView xWindow="0" yWindow="0" windowWidth="14385" windowHeight="4095" activeTab="1"/>
  </bookViews>
  <sheets>
    <sheet name="Sheet1" sheetId="4" r:id="rId1"/>
    <sheet name="Sheet2" sheetId="5" r:id="rId2"/>
    <sheet name="Sheet5" sheetId="8" r:id="rId3"/>
    <sheet name="Sheet4" sheetId="7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E7" i="5"/>
  <c r="G6" i="5"/>
  <c r="AI22" i="5" l="1"/>
  <c r="AI18" i="5" l="1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G5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F5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E5" i="5"/>
  <c r="E8" i="5" s="1"/>
  <c r="E9" i="5" s="1"/>
  <c r="E10" i="5" s="1"/>
  <c r="E11" i="5" s="1"/>
  <c r="E12" i="5" s="1"/>
  <c r="E13" i="5" s="1"/>
  <c r="E14" i="5" s="1"/>
  <c r="E15" i="5" s="1"/>
  <c r="E16" i="5" s="1"/>
  <c r="E15" i="4" l="1"/>
  <c r="G9" i="7"/>
  <c r="G10" i="7"/>
  <c r="G11" i="7"/>
  <c r="G12" i="7"/>
  <c r="G13" i="7"/>
  <c r="G14" i="7"/>
  <c r="G8" i="7"/>
  <c r="B17" i="8"/>
  <c r="U37" i="5" l="1"/>
  <c r="U38" i="5"/>
  <c r="F43" i="5"/>
  <c r="H30" i="5"/>
  <c r="I32" i="5"/>
  <c r="I31" i="5"/>
  <c r="E30" i="5" l="1"/>
  <c r="F39" i="5" l="1"/>
  <c r="F38" i="5"/>
  <c r="F37" i="5"/>
  <c r="F36" i="5"/>
  <c r="F35" i="5"/>
  <c r="F34" i="5"/>
  <c r="F33" i="5"/>
  <c r="F32" i="5"/>
  <c r="D8" i="7"/>
  <c r="D9" i="7"/>
  <c r="D18" i="7" l="1"/>
  <c r="C18" i="7"/>
  <c r="D15" i="7"/>
  <c r="C15" i="7"/>
  <c r="D14" i="7"/>
  <c r="J14" i="7" s="1"/>
  <c r="C14" i="7"/>
  <c r="F14" i="7" s="1"/>
  <c r="I14" i="7" s="1"/>
  <c r="D13" i="7"/>
  <c r="J13" i="7" s="1"/>
  <c r="C13" i="7"/>
  <c r="F13" i="7" s="1"/>
  <c r="I13" i="7" s="1"/>
  <c r="D12" i="7"/>
  <c r="J12" i="7" s="1"/>
  <c r="C12" i="7"/>
  <c r="F12" i="7" s="1"/>
  <c r="I12" i="7" s="1"/>
  <c r="D11" i="7"/>
  <c r="J11" i="7" s="1"/>
  <c r="C11" i="7"/>
  <c r="F11" i="7" s="1"/>
  <c r="I11" i="7" s="1"/>
  <c r="D10" i="7"/>
  <c r="J10" i="7" s="1"/>
  <c r="C10" i="7"/>
  <c r="F10" i="7" s="1"/>
  <c r="I10" i="7" s="1"/>
  <c r="J9" i="7"/>
  <c r="C9" i="7"/>
  <c r="F9" i="7" s="1"/>
  <c r="I9" i="7" s="1"/>
  <c r="C8" i="7"/>
  <c r="F8" i="7" s="1"/>
  <c r="I8" i="7" s="1"/>
  <c r="C7" i="7"/>
  <c r="F7" i="7" s="1"/>
  <c r="I7" i="7" s="1"/>
  <c r="C6" i="7"/>
  <c r="F6" i="7" s="1"/>
  <c r="C16" i="7" l="1"/>
  <c r="I6" i="7"/>
  <c r="C17" i="7" s="1"/>
  <c r="D16" i="7"/>
  <c r="J8" i="7"/>
  <c r="D17" i="7" s="1"/>
  <c r="E39" i="5" l="1"/>
  <c r="E32" i="5"/>
  <c r="E31" i="5"/>
  <c r="E38" i="5"/>
  <c r="E37" i="5"/>
  <c r="E36" i="5"/>
  <c r="E35" i="5"/>
  <c r="E34" i="5"/>
  <c r="E33" i="5"/>
  <c r="H29" i="5" l="1"/>
  <c r="J59" i="5" l="1"/>
  <c r="J58" i="5"/>
  <c r="J57" i="5"/>
  <c r="J56" i="5"/>
  <c r="J55" i="5"/>
  <c r="J54" i="5"/>
  <c r="J53" i="5"/>
  <c r="J52" i="5"/>
  <c r="J51" i="5"/>
  <c r="J50" i="5"/>
  <c r="J49" i="5"/>
  <c r="M47" i="5"/>
  <c r="M46" i="5"/>
  <c r="J38" i="5"/>
  <c r="I38" i="5"/>
  <c r="H38" i="5"/>
  <c r="J37" i="5"/>
  <c r="I37" i="5"/>
  <c r="H37" i="5"/>
  <c r="J36" i="5"/>
  <c r="R36" i="5" s="1"/>
  <c r="H36" i="5"/>
  <c r="I36" i="5"/>
  <c r="H35" i="5"/>
  <c r="P35" i="5" s="1"/>
  <c r="T35" i="5" s="1"/>
  <c r="J35" i="5"/>
  <c r="I35" i="5"/>
  <c r="J34" i="5"/>
  <c r="I34" i="5"/>
  <c r="H34" i="5"/>
  <c r="J33" i="5"/>
  <c r="R33" i="5" s="1"/>
  <c r="V33" i="5" s="1"/>
  <c r="H33" i="5"/>
  <c r="I33" i="5"/>
  <c r="J32" i="5"/>
  <c r="H32" i="5"/>
  <c r="L32" i="5" s="1"/>
  <c r="J31" i="5"/>
  <c r="N31" i="5" s="1"/>
  <c r="Q31" i="5"/>
  <c r="U31" i="5" s="1"/>
  <c r="H31" i="5"/>
  <c r="J30" i="5"/>
  <c r="R30" i="5" s="1"/>
  <c r="V30" i="5" s="1"/>
  <c r="I30" i="5"/>
  <c r="J29" i="5"/>
  <c r="I29" i="5"/>
  <c r="M29" i="5" s="1"/>
  <c r="L29" i="5"/>
  <c r="J28" i="5"/>
  <c r="N28" i="5" s="1"/>
  <c r="I28" i="5"/>
  <c r="Q28" i="5" s="1"/>
  <c r="U28" i="5" s="1"/>
  <c r="H28" i="5"/>
  <c r="P28" i="5" s="1"/>
  <c r="T28" i="5" s="1"/>
  <c r="J27" i="5"/>
  <c r="R27" i="5" s="1"/>
  <c r="V27" i="5" s="1"/>
  <c r="I27" i="5"/>
  <c r="Q27" i="5" s="1"/>
  <c r="U27" i="5" s="1"/>
  <c r="H27" i="5"/>
  <c r="P27" i="5" s="1"/>
  <c r="T27" i="5" s="1"/>
  <c r="R5" i="5"/>
  <c r="Q5" i="5"/>
  <c r="R31" i="5" l="1"/>
  <c r="V31" i="5" s="1"/>
  <c r="M27" i="5"/>
  <c r="R28" i="5"/>
  <c r="V28" i="5" s="1"/>
  <c r="Q29" i="5"/>
  <c r="U29" i="5" s="1"/>
  <c r="N33" i="5"/>
  <c r="U5" i="5"/>
  <c r="L28" i="5"/>
  <c r="V36" i="5"/>
  <c r="Q7" i="5"/>
  <c r="M31" i="5"/>
  <c r="N36" i="5"/>
  <c r="E60" i="5"/>
  <c r="E49" i="5"/>
  <c r="F49" i="5" s="1"/>
  <c r="G49" i="5" s="1"/>
  <c r="H49" i="5" s="1"/>
  <c r="E52" i="5"/>
  <c r="F52" i="5" s="1"/>
  <c r="G52" i="5" s="1"/>
  <c r="H52" i="5" s="1"/>
  <c r="R37" i="5"/>
  <c r="V37" i="5" s="1"/>
  <c r="N37" i="5"/>
  <c r="Q33" i="5"/>
  <c r="M33" i="5"/>
  <c r="M35" i="5"/>
  <c r="Q35" i="5"/>
  <c r="U35" i="5" s="1"/>
  <c r="Q36" i="5"/>
  <c r="U36" i="5" s="1"/>
  <c r="M36" i="5"/>
  <c r="L38" i="5"/>
  <c r="P38" i="5"/>
  <c r="T38" i="5" s="1"/>
  <c r="N27" i="5"/>
  <c r="M28" i="5"/>
  <c r="L35" i="5"/>
  <c r="L27" i="5"/>
  <c r="N30" i="5"/>
  <c r="AK5" i="5"/>
  <c r="AA5" i="5"/>
  <c r="U6" i="5"/>
  <c r="AO6" i="5" s="1"/>
  <c r="V5" i="5"/>
  <c r="S5" i="5"/>
  <c r="T6" i="5"/>
  <c r="O5" i="5"/>
  <c r="P6" i="5"/>
  <c r="AL5" i="5"/>
  <c r="AB5" i="5"/>
  <c r="W5" i="5"/>
  <c r="V6" i="5"/>
  <c r="L34" i="5"/>
  <c r="P34" i="5"/>
  <c r="T34" i="5" s="1"/>
  <c r="P5" i="5"/>
  <c r="T5" i="5"/>
  <c r="M32" i="5"/>
  <c r="Q32" i="5"/>
  <c r="P29" i="5"/>
  <c r="M30" i="5"/>
  <c r="Q30" i="5"/>
  <c r="U30" i="5" s="1"/>
  <c r="L31" i="5"/>
  <c r="P31" i="5"/>
  <c r="T31" i="5" s="1"/>
  <c r="N32" i="5"/>
  <c r="R32" i="5"/>
  <c r="V32" i="5" s="1"/>
  <c r="M34" i="5"/>
  <c r="Q34" i="5"/>
  <c r="U34" i="5" s="1"/>
  <c r="L36" i="5"/>
  <c r="P36" i="5"/>
  <c r="T36" i="5" s="1"/>
  <c r="N29" i="5"/>
  <c r="R29" i="5"/>
  <c r="V29" i="5" s="1"/>
  <c r="P32" i="5"/>
  <c r="T32" i="5" s="1"/>
  <c r="L33" i="5"/>
  <c r="P33" i="5"/>
  <c r="T33" i="5" s="1"/>
  <c r="N34" i="5"/>
  <c r="R34" i="5"/>
  <c r="V34" i="5" s="1"/>
  <c r="M37" i="5"/>
  <c r="Q37" i="5"/>
  <c r="N38" i="5"/>
  <c r="R38" i="5"/>
  <c r="V38" i="5" s="1"/>
  <c r="L30" i="5"/>
  <c r="P30" i="5"/>
  <c r="N35" i="5"/>
  <c r="R35" i="5"/>
  <c r="L37" i="5"/>
  <c r="P37" i="5"/>
  <c r="T37" i="5" s="1"/>
  <c r="M38" i="5"/>
  <c r="Q38" i="5"/>
  <c r="E51" i="5"/>
  <c r="F51" i="5" s="1"/>
  <c r="E55" i="5"/>
  <c r="F55" i="5" s="1"/>
  <c r="E57" i="5"/>
  <c r="F57" i="5" s="1"/>
  <c r="E59" i="5"/>
  <c r="F59" i="5" s="1"/>
  <c r="E50" i="5"/>
  <c r="F50" i="5" s="1"/>
  <c r="E54" i="5"/>
  <c r="F54" i="5" s="1"/>
  <c r="E48" i="5"/>
  <c r="E53" i="5"/>
  <c r="F53" i="5" s="1"/>
  <c r="E56" i="5"/>
  <c r="F56" i="5" s="1"/>
  <c r="E58" i="5"/>
  <c r="F58" i="5" s="1"/>
  <c r="AO5" i="5" l="1"/>
  <c r="AF5" i="5"/>
  <c r="AU5" i="5"/>
  <c r="F42" i="5"/>
  <c r="F41" i="5"/>
  <c r="F40" i="5" s="1"/>
  <c r="AP5" i="5"/>
  <c r="AE5" i="5"/>
  <c r="E41" i="5"/>
  <c r="E40" i="5" s="1"/>
  <c r="E42" i="5"/>
  <c r="Q6" i="5"/>
  <c r="T30" i="5"/>
  <c r="E43" i="5" s="1"/>
  <c r="U7" i="5"/>
  <c r="AE7" i="5" s="1"/>
  <c r="R6" i="5"/>
  <c r="U33" i="5"/>
  <c r="I52" i="5"/>
  <c r="I49" i="5"/>
  <c r="M50" i="5"/>
  <c r="AE6" i="5"/>
  <c r="AY6" i="5" s="1"/>
  <c r="I56" i="5"/>
  <c r="G56" i="5"/>
  <c r="H56" i="5" s="1"/>
  <c r="T29" i="5"/>
  <c r="AP6" i="5"/>
  <c r="AF6" i="5"/>
  <c r="AZ6" i="5" s="1"/>
  <c r="O6" i="5"/>
  <c r="I53" i="5"/>
  <c r="G53" i="5"/>
  <c r="H53" i="5" s="1"/>
  <c r="G59" i="5"/>
  <c r="H59" i="5" s="1"/>
  <c r="I59" i="5"/>
  <c r="V35" i="5"/>
  <c r="Z5" i="5"/>
  <c r="AJ5" i="5"/>
  <c r="V7" i="5"/>
  <c r="AV5" i="5"/>
  <c r="AZ5" i="5"/>
  <c r="AK7" i="5"/>
  <c r="AA7" i="5"/>
  <c r="G51" i="5"/>
  <c r="H51" i="5" s="1"/>
  <c r="I51" i="5"/>
  <c r="AD5" i="5"/>
  <c r="AN5" i="5"/>
  <c r="W6" i="5"/>
  <c r="P7" i="5"/>
  <c r="G57" i="5"/>
  <c r="H57" i="5" s="1"/>
  <c r="I57" i="5"/>
  <c r="U32" i="5"/>
  <c r="U8" i="5"/>
  <c r="Q8" i="5"/>
  <c r="R7" i="5"/>
  <c r="AN6" i="5"/>
  <c r="AD6" i="5"/>
  <c r="AX6" i="5" s="1"/>
  <c r="AM5" i="5"/>
  <c r="AC5" i="5"/>
  <c r="I50" i="5"/>
  <c r="G50" i="5"/>
  <c r="I58" i="5"/>
  <c r="G58" i="5"/>
  <c r="H58" i="5" s="1"/>
  <c r="I54" i="5"/>
  <c r="G54" i="5"/>
  <c r="H54" i="5" s="1"/>
  <c r="G55" i="5"/>
  <c r="H55" i="5" s="1"/>
  <c r="I55" i="5"/>
  <c r="AQ5" i="5"/>
  <c r="AG5" i="5"/>
  <c r="AJ6" i="5"/>
  <c r="Z6" i="5"/>
  <c r="AT6" i="5" s="1"/>
  <c r="AI5" i="5"/>
  <c r="Y5" i="5"/>
  <c r="T7" i="5"/>
  <c r="S6" i="5"/>
  <c r="AL6" i="5" l="1"/>
  <c r="AY5" i="5"/>
  <c r="AO7" i="5"/>
  <c r="AA6" i="5"/>
  <c r="AK6" i="5"/>
  <c r="E63" i="5"/>
  <c r="AB6" i="5"/>
  <c r="M53" i="5"/>
  <c r="T8" i="5"/>
  <c r="U9" i="5"/>
  <c r="AC6" i="5"/>
  <c r="AW6" i="5" s="1"/>
  <c r="AM6" i="5"/>
  <c r="AW5" i="5"/>
  <c r="AB7" i="5"/>
  <c r="AV7" i="5" s="1"/>
  <c r="AL7" i="5"/>
  <c r="P8" i="5"/>
  <c r="AU7" i="5"/>
  <c r="AF7" i="5"/>
  <c r="AP7" i="5"/>
  <c r="Q9" i="5"/>
  <c r="W7" i="5"/>
  <c r="AT5" i="5"/>
  <c r="O7" i="5"/>
  <c r="S7" i="5"/>
  <c r="AS5" i="5"/>
  <c r="M54" i="5"/>
  <c r="R8" i="5"/>
  <c r="AJ7" i="5"/>
  <c r="Z7" i="5"/>
  <c r="AT7" i="5" s="1"/>
  <c r="AX5" i="5"/>
  <c r="V8" i="5"/>
  <c r="AN7" i="5"/>
  <c r="AD7" i="5"/>
  <c r="AX7" i="5" s="1"/>
  <c r="BA5" i="5"/>
  <c r="H50" i="5"/>
  <c r="E62" i="5"/>
  <c r="E61" i="5" s="1"/>
  <c r="M51" i="5"/>
  <c r="AA8" i="5"/>
  <c r="AU8" i="5" s="1"/>
  <c r="AK8" i="5"/>
  <c r="AE8" i="5"/>
  <c r="AY8" i="5" s="1"/>
  <c r="AO8" i="5"/>
  <c r="AG6" i="5"/>
  <c r="BA6" i="5" s="1"/>
  <c r="AQ6" i="5"/>
  <c r="AY7" i="5"/>
  <c r="Y6" i="5"/>
  <c r="AS6" i="5" s="1"/>
  <c r="AI6" i="5"/>
  <c r="AU6" i="5" l="1"/>
  <c r="AV6" i="5"/>
  <c r="O8" i="5"/>
  <c r="W8" i="5"/>
  <c r="AN8" i="5"/>
  <c r="AD8" i="5"/>
  <c r="M52" i="5"/>
  <c r="E64" i="5"/>
  <c r="AM7" i="5"/>
  <c r="AC7" i="5"/>
  <c r="Q10" i="5"/>
  <c r="AZ7" i="5"/>
  <c r="T9" i="5"/>
  <c r="AP8" i="5"/>
  <c r="AF8" i="5"/>
  <c r="AZ8" i="5" s="1"/>
  <c r="S8" i="5"/>
  <c r="AK9" i="5"/>
  <c r="AA9" i="5"/>
  <c r="AU9" i="5" s="1"/>
  <c r="AJ8" i="5"/>
  <c r="Z8" i="5"/>
  <c r="AO9" i="5"/>
  <c r="AE9" i="5"/>
  <c r="AY9" i="5" s="1"/>
  <c r="AL8" i="5"/>
  <c r="AB8" i="5"/>
  <c r="V9" i="5"/>
  <c r="R9" i="5"/>
  <c r="AI7" i="5"/>
  <c r="Y7" i="5"/>
  <c r="AQ7" i="5"/>
  <c r="AG7" i="5"/>
  <c r="P9" i="5"/>
  <c r="U10" i="5"/>
  <c r="AS7" i="5" l="1"/>
  <c r="BA7" i="5"/>
  <c r="T10" i="5"/>
  <c r="AJ9" i="5"/>
  <c r="Z9" i="5"/>
  <c r="AT9" i="5" s="1"/>
  <c r="R10" i="5"/>
  <c r="V10" i="5"/>
  <c r="AT8" i="5"/>
  <c r="AM8" i="5"/>
  <c r="AC8" i="5"/>
  <c r="AW8" i="5" s="1"/>
  <c r="O9" i="5"/>
  <c r="AO10" i="5"/>
  <c r="AE10" i="5"/>
  <c r="AV8" i="5"/>
  <c r="AL9" i="5"/>
  <c r="AB9" i="5"/>
  <c r="S9" i="5"/>
  <c r="AW7" i="5"/>
  <c r="AX8" i="5"/>
  <c r="AQ8" i="5"/>
  <c r="AG8" i="5"/>
  <c r="BA8" i="5" s="1"/>
  <c r="AP9" i="5"/>
  <c r="AF9" i="5"/>
  <c r="Q11" i="5"/>
  <c r="AI8" i="5"/>
  <c r="Y8" i="5"/>
  <c r="AS8" i="5" s="1"/>
  <c r="P10" i="5"/>
  <c r="U11" i="5"/>
  <c r="AN9" i="5"/>
  <c r="AD9" i="5"/>
  <c r="AX9" i="5" s="1"/>
  <c r="AK10" i="5"/>
  <c r="AA10" i="5"/>
  <c r="W9" i="5"/>
  <c r="AZ9" i="5" l="1"/>
  <c r="AV9" i="5"/>
  <c r="U12" i="5"/>
  <c r="AY10" i="5"/>
  <c r="W10" i="5"/>
  <c r="AJ10" i="5"/>
  <c r="Z10" i="5"/>
  <c r="AA11" i="5"/>
  <c r="AK11" i="5"/>
  <c r="AC9" i="5"/>
  <c r="AM9" i="5"/>
  <c r="AF10" i="5"/>
  <c r="AP10" i="5"/>
  <c r="AG9" i="5"/>
  <c r="AQ9" i="5"/>
  <c r="R11" i="5"/>
  <c r="S10" i="5"/>
  <c r="Y9" i="5"/>
  <c r="AI9" i="5"/>
  <c r="V11" i="5"/>
  <c r="AN10" i="5"/>
  <c r="AD10" i="5"/>
  <c r="AX10" i="5" s="1"/>
  <c r="AU10" i="5"/>
  <c r="P11" i="5"/>
  <c r="Q12" i="5"/>
  <c r="AE11" i="5"/>
  <c r="AY11" i="5" s="1"/>
  <c r="AO11" i="5"/>
  <c r="O10" i="5"/>
  <c r="AB10" i="5"/>
  <c r="AV10" i="5" s="1"/>
  <c r="AL10" i="5"/>
  <c r="T11" i="5"/>
  <c r="AT10" i="5" l="1"/>
  <c r="BA9" i="5"/>
  <c r="AU11" i="5"/>
  <c r="AJ11" i="5"/>
  <c r="Z11" i="5"/>
  <c r="AS9" i="5"/>
  <c r="AO12" i="5"/>
  <c r="AE12" i="5"/>
  <c r="AY12" i="5" s="1"/>
  <c r="T12" i="5"/>
  <c r="AI10" i="5"/>
  <c r="Y10" i="5"/>
  <c r="AS10" i="5" s="1"/>
  <c r="AK12" i="5"/>
  <c r="AA12" i="5"/>
  <c r="AP11" i="5"/>
  <c r="AF11" i="5"/>
  <c r="AZ11" i="5" s="1"/>
  <c r="R12" i="5"/>
  <c r="AZ10" i="5"/>
  <c r="U13" i="5"/>
  <c r="AL11" i="5"/>
  <c r="AB11" i="5"/>
  <c r="AV11" i="5" s="1"/>
  <c r="O11" i="5"/>
  <c r="Q13" i="5"/>
  <c r="V12" i="5"/>
  <c r="AM10" i="5"/>
  <c r="AC10" i="5"/>
  <c r="AW10" i="5" s="1"/>
  <c r="AQ10" i="5"/>
  <c r="AG10" i="5"/>
  <c r="AN11" i="5"/>
  <c r="AD11" i="5"/>
  <c r="AX11" i="5" s="1"/>
  <c r="P12" i="5"/>
  <c r="S11" i="5"/>
  <c r="AW9" i="5"/>
  <c r="W11" i="5"/>
  <c r="BA10" i="5" l="1"/>
  <c r="P13" i="5"/>
  <c r="V13" i="5"/>
  <c r="O12" i="5"/>
  <c r="AO13" i="5"/>
  <c r="AE13" i="5"/>
  <c r="AY13" i="5" s="1"/>
  <c r="AT11" i="5"/>
  <c r="Z12" i="5"/>
  <c r="AT12" i="5" s="1"/>
  <c r="AJ12" i="5"/>
  <c r="Q14" i="5"/>
  <c r="W12" i="5"/>
  <c r="AM11" i="5"/>
  <c r="AC11" i="5"/>
  <c r="AI11" i="5"/>
  <c r="Y11" i="5"/>
  <c r="AS11" i="5" s="1"/>
  <c r="U14" i="5"/>
  <c r="R13" i="5"/>
  <c r="AP12" i="5"/>
  <c r="AF12" i="5"/>
  <c r="T13" i="5"/>
  <c r="AQ11" i="5"/>
  <c r="AG11" i="5"/>
  <c r="BA11" i="5" s="1"/>
  <c r="S12" i="5"/>
  <c r="AK13" i="5"/>
  <c r="AA13" i="5"/>
  <c r="AU13" i="5" s="1"/>
  <c r="AL12" i="5"/>
  <c r="AB12" i="5"/>
  <c r="AV12" i="5" s="1"/>
  <c r="AU12" i="5"/>
  <c r="AD12" i="5"/>
  <c r="AN12" i="5"/>
  <c r="R14" i="5" l="1"/>
  <c r="AZ12" i="5"/>
  <c r="AO14" i="5"/>
  <c r="AE14" i="5"/>
  <c r="AY14" i="5" s="1"/>
  <c r="AW11" i="5"/>
  <c r="AK14" i="5"/>
  <c r="AA14" i="5"/>
  <c r="AU14" i="5" s="1"/>
  <c r="V14" i="5"/>
  <c r="S13" i="5"/>
  <c r="AI12" i="5"/>
  <c r="Y12" i="5"/>
  <c r="AS12" i="5" s="1"/>
  <c r="Z13" i="5"/>
  <c r="AT13" i="5" s="1"/>
  <c r="AJ13" i="5"/>
  <c r="T14" i="5"/>
  <c r="W13" i="5"/>
  <c r="AP13" i="5"/>
  <c r="AF13" i="5"/>
  <c r="AZ13" i="5" s="1"/>
  <c r="U15" i="5"/>
  <c r="Q15" i="5"/>
  <c r="AX12" i="5"/>
  <c r="AM12" i="5"/>
  <c r="AC12" i="5"/>
  <c r="AW12" i="5" s="1"/>
  <c r="AN13" i="5"/>
  <c r="AD13" i="5"/>
  <c r="AX13" i="5" s="1"/>
  <c r="AL13" i="5"/>
  <c r="AB13" i="5"/>
  <c r="AV13" i="5" s="1"/>
  <c r="AQ12" i="5"/>
  <c r="AG12" i="5"/>
  <c r="BA12" i="5" s="1"/>
  <c r="O13" i="5"/>
  <c r="P14" i="5"/>
  <c r="Z14" i="5" l="1"/>
  <c r="AT14" i="5" s="1"/>
  <c r="AJ14" i="5"/>
  <c r="W14" i="5"/>
  <c r="AC13" i="5"/>
  <c r="AM13" i="5"/>
  <c r="P15" i="5"/>
  <c r="AG13" i="5"/>
  <c r="BA13" i="5" s="1"/>
  <c r="AQ13" i="5"/>
  <c r="V15" i="5"/>
  <c r="AA15" i="5"/>
  <c r="G18" i="5" s="1"/>
  <c r="G17" i="5" s="1"/>
  <c r="AK15" i="5"/>
  <c r="G19" i="5" s="1"/>
  <c r="AB14" i="5"/>
  <c r="AV14" i="5" s="1"/>
  <c r="AL14" i="5"/>
  <c r="AE15" i="5"/>
  <c r="K18" i="5" s="1"/>
  <c r="K17" i="5" s="1"/>
  <c r="AO15" i="5"/>
  <c r="K19" i="5" s="1"/>
  <c r="Y13" i="5"/>
  <c r="AS13" i="5" s="1"/>
  <c r="AI13" i="5"/>
  <c r="T15" i="5"/>
  <c r="S14" i="5"/>
  <c r="O14" i="5"/>
  <c r="AD14" i="5"/>
  <c r="AX14" i="5" s="1"/>
  <c r="AN14" i="5"/>
  <c r="AF14" i="5"/>
  <c r="AZ14" i="5" s="1"/>
  <c r="AP14" i="5"/>
  <c r="R15" i="5"/>
  <c r="AO16" i="5" l="1"/>
  <c r="AK16" i="5"/>
  <c r="AC14" i="5"/>
  <c r="AW14" i="5" s="1"/>
  <c r="AM14" i="5"/>
  <c r="AQ14" i="5"/>
  <c r="AG14" i="5"/>
  <c r="BA14" i="5" s="1"/>
  <c r="S15" i="5"/>
  <c r="W15" i="5"/>
  <c r="AL15" i="5"/>
  <c r="H19" i="5" s="1"/>
  <c r="AB15" i="5"/>
  <c r="H18" i="5" s="1"/>
  <c r="H17" i="5" s="1"/>
  <c r="AP15" i="5"/>
  <c r="L19" i="5" s="1"/>
  <c r="AF15" i="5"/>
  <c r="L18" i="5" s="1"/>
  <c r="L17" i="5" s="1"/>
  <c r="Y14" i="5"/>
  <c r="AS14" i="5" s="1"/>
  <c r="AI14" i="5"/>
  <c r="AJ15" i="5"/>
  <c r="F19" i="5" s="1"/>
  <c r="Z15" i="5"/>
  <c r="F18" i="5" s="1"/>
  <c r="F17" i="5" s="1"/>
  <c r="O15" i="5"/>
  <c r="AN15" i="5"/>
  <c r="J19" i="5" s="1"/>
  <c r="AD15" i="5"/>
  <c r="J18" i="5" s="1"/>
  <c r="J17" i="5" s="1"/>
  <c r="AY15" i="5"/>
  <c r="K20" i="5" s="1"/>
  <c r="AU15" i="5"/>
  <c r="G20" i="5" s="1"/>
  <c r="AW13" i="5"/>
  <c r="AJ16" i="5" l="1"/>
  <c r="AP16" i="5"/>
  <c r="AN16" i="5"/>
  <c r="AL16" i="5"/>
  <c r="AT15" i="5"/>
  <c r="F20" i="5" s="1"/>
  <c r="AI15" i="5"/>
  <c r="E19" i="5" s="1"/>
  <c r="Y15" i="5"/>
  <c r="E18" i="5" s="1"/>
  <c r="E17" i="5" s="1"/>
  <c r="AV15" i="5"/>
  <c r="H20" i="5" s="1"/>
  <c r="AX15" i="5"/>
  <c r="J20" i="5" s="1"/>
  <c r="AZ15" i="5"/>
  <c r="L20" i="5" s="1"/>
  <c r="AQ15" i="5"/>
  <c r="M19" i="5" s="1"/>
  <c r="AG15" i="5"/>
  <c r="M18" i="5" s="1"/>
  <c r="M17" i="5" s="1"/>
  <c r="AM15" i="5"/>
  <c r="I19" i="5" s="1"/>
  <c r="AC15" i="5"/>
  <c r="I18" i="5" s="1"/>
  <c r="I17" i="5" s="1"/>
  <c r="AI16" i="5" l="1"/>
  <c r="AQ16" i="5"/>
  <c r="AM16" i="5"/>
  <c r="BA15" i="5"/>
  <c r="M20" i="5" s="1"/>
  <c r="AS15" i="5"/>
  <c r="E20" i="5" s="1"/>
  <c r="AW15" i="5"/>
  <c r="I20" i="5" s="1"/>
  <c r="N19" i="5" l="1"/>
  <c r="N20" i="5"/>
  <c r="N17" i="5"/>
  <c r="N18" i="5"/>
</calcChain>
</file>

<file path=xl/sharedStrings.xml><?xml version="1.0" encoding="utf-8"?>
<sst xmlns="http://schemas.openxmlformats.org/spreadsheetml/2006/main" count="271" uniqueCount="106">
  <si>
    <t>No</t>
  </si>
  <si>
    <t>a=0.1</t>
  </si>
  <si>
    <t>a=0.2</t>
  </si>
  <si>
    <t>a=0.3</t>
  </si>
  <si>
    <t>a=0.4</t>
  </si>
  <si>
    <t>a=0.5</t>
  </si>
  <si>
    <t>a=0.6</t>
  </si>
  <si>
    <t>a=0.7</t>
  </si>
  <si>
    <t>a=0.8</t>
  </si>
  <si>
    <t>a=0.9</t>
  </si>
  <si>
    <t>-</t>
  </si>
  <si>
    <t xml:space="preserve">Hasil Peramalan </t>
  </si>
  <si>
    <t>Bulan</t>
  </si>
  <si>
    <t>MSE</t>
  </si>
  <si>
    <t>TS</t>
  </si>
  <si>
    <t>MAD</t>
  </si>
  <si>
    <t>MAPE</t>
  </si>
  <si>
    <t>MAE</t>
  </si>
  <si>
    <t xml:space="preserve"> </t>
  </si>
  <si>
    <t>Juli</t>
  </si>
  <si>
    <t>Agustus</t>
  </si>
  <si>
    <t>September</t>
  </si>
  <si>
    <t>Oktober</t>
  </si>
  <si>
    <t>November</t>
  </si>
  <si>
    <t>Desember</t>
  </si>
  <si>
    <t>Data Pemesanan</t>
  </si>
  <si>
    <t>Januari</t>
  </si>
  <si>
    <t>Februari</t>
  </si>
  <si>
    <t>Maret</t>
  </si>
  <si>
    <t>April</t>
  </si>
  <si>
    <t>Mei</t>
  </si>
  <si>
    <t>Juni</t>
  </si>
  <si>
    <t>Periode</t>
  </si>
  <si>
    <t>Data Pesanan</t>
  </si>
  <si>
    <t>Hasil Peramalan</t>
  </si>
  <si>
    <t>Single Exponensial Smothing</t>
  </si>
  <si>
    <t>error a=0,1</t>
  </si>
  <si>
    <t>error a=0,2</t>
  </si>
  <si>
    <t>error a=0,3</t>
  </si>
  <si>
    <t>error a=0,4</t>
  </si>
  <si>
    <t>error a=0,5</t>
  </si>
  <si>
    <t>error a=0,6</t>
  </si>
  <si>
    <t>error a=0,7</t>
  </si>
  <si>
    <t>error a=0,8</t>
  </si>
  <si>
    <t>error a=0,9</t>
  </si>
  <si>
    <t>ABS VALUE a=0,1</t>
  </si>
  <si>
    <t>ABS VALUE a=0,2</t>
  </si>
  <si>
    <t>ABS VALUE a=0,3</t>
  </si>
  <si>
    <t>ABS VALUE a=0,4</t>
  </si>
  <si>
    <t>ABS VALUE a=0,5</t>
  </si>
  <si>
    <t>ABS VALUE a=0,6</t>
  </si>
  <si>
    <t>ABS VALUE a=0,7</t>
  </si>
  <si>
    <t>ABS VALUE a=0,8</t>
  </si>
  <si>
    <t>ABS VALUE a=0,9</t>
  </si>
  <si>
    <t>Squared Error a=0,1</t>
  </si>
  <si>
    <t>Squared Error a=0,2</t>
  </si>
  <si>
    <t>Squared Error a=0,3</t>
  </si>
  <si>
    <t>Squared Error a=0,4</t>
  </si>
  <si>
    <t>Squared Error a=0,5</t>
  </si>
  <si>
    <t>Squared Error a=0,6</t>
  </si>
  <si>
    <t>Squared Error a=0,7</t>
  </si>
  <si>
    <t>Squared Error a=0,8</t>
  </si>
  <si>
    <t>Squared Error a=0,9</t>
  </si>
  <si>
    <t>%ERROR a=0,1</t>
  </si>
  <si>
    <t>%ERROR a=0,2</t>
  </si>
  <si>
    <t>%ERROR a=0,3</t>
  </si>
  <si>
    <t>%ERROR a=0,4</t>
  </si>
  <si>
    <t>%ERROR a=0,5</t>
  </si>
  <si>
    <t>%ERROR a=0,6</t>
  </si>
  <si>
    <t>%ERROR a=0,7</t>
  </si>
  <si>
    <t>%ERROR a=0,8</t>
  </si>
  <si>
    <t>%ERROR a=0,9</t>
  </si>
  <si>
    <t>Simple Moving Average</t>
  </si>
  <si>
    <t>Periode 3 Bulanan</t>
  </si>
  <si>
    <t xml:space="preserve"> error 3</t>
  </si>
  <si>
    <t xml:space="preserve"> error 6</t>
  </si>
  <si>
    <t xml:space="preserve"> error 9</t>
  </si>
  <si>
    <t>squred error 6</t>
  </si>
  <si>
    <t>squred error 9</t>
  </si>
  <si>
    <t>abs error 6</t>
  </si>
  <si>
    <t>abs error 9</t>
  </si>
  <si>
    <t>% error 6</t>
  </si>
  <si>
    <t>% error 9</t>
  </si>
  <si>
    <t>Linear Regression</t>
  </si>
  <si>
    <t>Peramalan</t>
  </si>
  <si>
    <t>CFE</t>
  </si>
  <si>
    <t>ABS</t>
  </si>
  <si>
    <t>%ERROR</t>
  </si>
  <si>
    <t>SQ ERROR</t>
  </si>
  <si>
    <t>INTERCEPT</t>
  </si>
  <si>
    <t>u-STAT</t>
  </si>
  <si>
    <t>SLOPE</t>
  </si>
  <si>
    <t>ME</t>
  </si>
  <si>
    <t>U-STAT</t>
  </si>
  <si>
    <t>Intercept</t>
  </si>
  <si>
    <t>Slope</t>
  </si>
  <si>
    <t>abs error/MAD 3</t>
  </si>
  <si>
    <t>squred error/MSE 3</t>
  </si>
  <si>
    <t>% error 3 MAPE</t>
  </si>
  <si>
    <t>3 Bulan</t>
  </si>
  <si>
    <t>5 Bulan</t>
  </si>
  <si>
    <t>3 bulan</t>
  </si>
  <si>
    <t>5 bulan</t>
  </si>
  <si>
    <t>Nilai Alpha</t>
  </si>
  <si>
    <t>Periode 5 Bulanan</t>
  </si>
  <si>
    <t>Data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</si>
</sst>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0.000"/>
    <numFmt numFmtId="165" formatCode="_-* #,##0.0_-;\-* #,##0.0_-;_-* &quot;-&quot;_-;_-@_-"/>
    <numFmt numFmtId="166" formatCode="0.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9" fontId="0" fillId="0" borderId="1" xfId="0" applyNumberFormat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0" fontId="4" fillId="0" borderId="1" xfId="0" applyFont="1" applyFill="1" applyBorder="1"/>
    <xf numFmtId="2" fontId="0" fillId="0" borderId="0" xfId="0" applyNumberFormat="1"/>
    <xf numFmtId="0" fontId="5" fillId="0" borderId="8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10" fontId="0" fillId="0" borderId="0" xfId="0" applyNumberFormat="1"/>
    <xf numFmtId="10" fontId="4" fillId="0" borderId="1" xfId="0" applyNumberFormat="1" applyFont="1" applyBorder="1"/>
    <xf numFmtId="10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0" fillId="0" borderId="5" xfId="0" applyNumberFormat="1" applyBorder="1"/>
    <xf numFmtId="0" fontId="0" fillId="0" borderId="1" xfId="0" applyNumberFormat="1" applyBorder="1" applyAlignment="1">
      <alignment vertical="top"/>
    </xf>
    <xf numFmtId="9" fontId="4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4" fontId="4" fillId="0" borderId="1" xfId="0" applyNumberFormat="1" applyFont="1" applyBorder="1"/>
    <xf numFmtId="164" fontId="4" fillId="0" borderId="1" xfId="0" applyNumberFormat="1" applyFont="1" applyFill="1" applyBorder="1"/>
    <xf numFmtId="1" fontId="0" fillId="0" borderId="0" xfId="0" applyNumberFormat="1"/>
    <xf numFmtId="0" fontId="3" fillId="0" borderId="1" xfId="0" applyFont="1" applyBorder="1"/>
    <xf numFmtId="2" fontId="3" fillId="0" borderId="0" xfId="0" applyNumberFormat="1" applyFont="1"/>
    <xf numFmtId="0" fontId="4" fillId="0" borderId="0" xfId="0" applyFont="1" applyFill="1" applyBorder="1"/>
    <xf numFmtId="10" fontId="4" fillId="0" borderId="1" xfId="2" applyNumberFormat="1" applyFont="1" applyBorder="1"/>
    <xf numFmtId="41" fontId="0" fillId="0" borderId="1" xfId="1" applyFont="1" applyBorder="1"/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1" fontId="6" fillId="0" borderId="1" xfId="0" applyNumberFormat="1" applyFont="1" applyBorder="1"/>
    <xf numFmtId="165" fontId="6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center"/>
    </xf>
    <xf numFmtId="2" fontId="0" fillId="4" borderId="0" xfId="0" applyNumberFormat="1" applyFill="1"/>
    <xf numFmtId="0" fontId="3" fillId="2" borderId="1" xfId="0" applyFont="1" applyFill="1" applyBorder="1"/>
    <xf numFmtId="167" fontId="0" fillId="0" borderId="0" xfId="0" applyNumberFormat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Data Pemesanan Bear Jojon Kecil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Data Penjualan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Sheet1!$D$3:$D$14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135</c:v>
                </c:pt>
                <c:pt idx="3">
                  <c:v>152</c:v>
                </c:pt>
                <c:pt idx="4">
                  <c:v>142</c:v>
                </c:pt>
                <c:pt idx="5">
                  <c:v>160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163</c:v>
                </c:pt>
                <c:pt idx="10">
                  <c:v>150</c:v>
                </c:pt>
                <c:pt idx="11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17744"/>
        <c:axId val="259956352"/>
      </c:lineChart>
      <c:catAx>
        <c:axId val="259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9956352"/>
        <c:crosses val="autoZero"/>
        <c:auto val="1"/>
        <c:lblAlgn val="ctr"/>
        <c:lblOffset val="100"/>
        <c:noMultiLvlLbl val="0"/>
      </c:catAx>
      <c:valAx>
        <c:axId val="259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9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i="1"/>
              <a:t>Linnear</a:t>
            </a:r>
            <a:r>
              <a:rPr lang="id-ID" i="1" baseline="0"/>
              <a:t> Regression</a:t>
            </a:r>
            <a:endParaRPr lang="id-ID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[1]Sheet2!$E$48:$E$60</c:f>
              <c:numCache>
                <c:formatCode>General</c:formatCode>
                <c:ptCount val="13"/>
                <c:pt idx="0">
                  <c:v>8642</c:v>
                </c:pt>
                <c:pt idx="1">
                  <c:v>10340</c:v>
                </c:pt>
                <c:pt idx="2">
                  <c:v>12038</c:v>
                </c:pt>
                <c:pt idx="3">
                  <c:v>13736</c:v>
                </c:pt>
                <c:pt idx="4">
                  <c:v>15434</c:v>
                </c:pt>
                <c:pt idx="5">
                  <c:v>17132</c:v>
                </c:pt>
                <c:pt idx="6">
                  <c:v>18829</c:v>
                </c:pt>
                <c:pt idx="7">
                  <c:v>20527</c:v>
                </c:pt>
                <c:pt idx="8">
                  <c:v>22225</c:v>
                </c:pt>
                <c:pt idx="9">
                  <c:v>23923</c:v>
                </c:pt>
                <c:pt idx="10">
                  <c:v>25621</c:v>
                </c:pt>
                <c:pt idx="11">
                  <c:v>27319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444600"/>
        <c:axId val="202215896"/>
      </c:lineChart>
      <c:catAx>
        <c:axId val="25944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2215896"/>
        <c:crosses val="autoZero"/>
        <c:auto val="1"/>
        <c:lblAlgn val="ctr"/>
        <c:lblOffset val="100"/>
        <c:noMultiLvlLbl val="0"/>
      </c:catAx>
      <c:valAx>
        <c:axId val="2022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944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Sheet2!$D$2:$D$4</c:f>
              <c:strCache>
                <c:ptCount val="3"/>
                <c:pt idx="0">
                  <c:v>Data Pemesanan</c:v>
                </c:pt>
                <c:pt idx="2">
                  <c:v>150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Sheet2!$D$5:$D$15</c:f>
              <c:numCache>
                <c:formatCode>General</c:formatCode>
                <c:ptCount val="11"/>
                <c:pt idx="0">
                  <c:v>150</c:v>
                </c:pt>
                <c:pt idx="1">
                  <c:v>135</c:v>
                </c:pt>
                <c:pt idx="2">
                  <c:v>152</c:v>
                </c:pt>
                <c:pt idx="3">
                  <c:v>142</c:v>
                </c:pt>
                <c:pt idx="4">
                  <c:v>160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163</c:v>
                </c:pt>
                <c:pt idx="9">
                  <c:v>150</c:v>
                </c:pt>
                <c:pt idx="10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Sheet2!$E$2:$E$4</c:f>
              <c:strCache>
                <c:ptCount val="3"/>
                <c:pt idx="0">
                  <c:v>Nilai Alpha</c:v>
                </c:pt>
                <c:pt idx="1">
                  <c:v>a=0.1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Sheet2!$E$5:$E$15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 formatCode="0.00">
                  <c:v>148.5</c:v>
                </c:pt>
                <c:pt idx="3" formatCode="0.00">
                  <c:v>148.85</c:v>
                </c:pt>
                <c:pt idx="4" formatCode="0.00">
                  <c:v>148.16499999999999</c:v>
                </c:pt>
                <c:pt idx="5" formatCode="0.00">
                  <c:v>149.3485</c:v>
                </c:pt>
                <c:pt idx="6" formatCode="0.00">
                  <c:v>148.41365000000002</c:v>
                </c:pt>
                <c:pt idx="7" formatCode="0.00">
                  <c:v>148.57228500000002</c:v>
                </c:pt>
                <c:pt idx="8" formatCode="0.00">
                  <c:v>148.71505650000003</c:v>
                </c:pt>
                <c:pt idx="9" formatCode="0.00">
                  <c:v>150.14355085000005</c:v>
                </c:pt>
                <c:pt idx="10" formatCode="0.00">
                  <c:v>150.12919576500005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Sheet2!$F$2:$F$4</c:f>
              <c:strCache>
                <c:ptCount val="3"/>
                <c:pt idx="0">
                  <c:v>Nilai Alpha</c:v>
                </c:pt>
                <c:pt idx="1">
                  <c:v>a=0.2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Sheet2!$F$5:$F$15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 formatCode="0.00">
                  <c:v>147</c:v>
                </c:pt>
                <c:pt idx="3" formatCode="0.00">
                  <c:v>148</c:v>
                </c:pt>
                <c:pt idx="4" formatCode="0.00">
                  <c:v>146.80000000000001</c:v>
                </c:pt>
                <c:pt idx="5" formatCode="0.00">
                  <c:v>149.44</c:v>
                </c:pt>
                <c:pt idx="6" formatCode="0.00">
                  <c:v>147.55200000000002</c:v>
                </c:pt>
                <c:pt idx="7" formatCode="0.00">
                  <c:v>148.04160000000002</c:v>
                </c:pt>
                <c:pt idx="8" formatCode="0.00">
                  <c:v>148.43328000000002</c:v>
                </c:pt>
                <c:pt idx="9" formatCode="0.00">
                  <c:v>151.34662400000002</c:v>
                </c:pt>
                <c:pt idx="10" formatCode="0.00">
                  <c:v>151.07729920000003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Sheet2!$G$2:$G$4</c:f>
              <c:strCache>
                <c:ptCount val="3"/>
                <c:pt idx="0">
                  <c:v>Nilai Alpha</c:v>
                </c:pt>
                <c:pt idx="1">
                  <c:v>a=0.3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Sheet2!$G$5:$G$15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 formatCode="0.00">
                  <c:v>145.5</c:v>
                </c:pt>
                <c:pt idx="3" formatCode="0.00">
                  <c:v>147.44999999999999</c:v>
                </c:pt>
                <c:pt idx="4" formatCode="0.00">
                  <c:v>145.815</c:v>
                </c:pt>
                <c:pt idx="5" formatCode="0.00">
                  <c:v>150.07049999999998</c:v>
                </c:pt>
                <c:pt idx="6" formatCode="0.00">
                  <c:v>147.04934999999998</c:v>
                </c:pt>
                <c:pt idx="7" formatCode="0.00">
                  <c:v>147.93454499999996</c:v>
                </c:pt>
                <c:pt idx="8" formatCode="0.00">
                  <c:v>148.55418149999997</c:v>
                </c:pt>
                <c:pt idx="9" formatCode="0.00">
                  <c:v>152.88792704999997</c:v>
                </c:pt>
                <c:pt idx="10" formatCode="0.00">
                  <c:v>152.02154893499997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Sheet2!$H$2:$H$4</c:f>
              <c:strCache>
                <c:ptCount val="3"/>
                <c:pt idx="0">
                  <c:v>Nilai Alpha</c:v>
                </c:pt>
                <c:pt idx="1">
                  <c:v>a=0.4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Sheet2!$H$5:$H$15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 formatCode="0.00">
                  <c:v>144</c:v>
                </c:pt>
                <c:pt idx="3" formatCode="0.00">
                  <c:v>147.19999999999999</c:v>
                </c:pt>
                <c:pt idx="4" formatCode="0.00">
                  <c:v>145.12</c:v>
                </c:pt>
                <c:pt idx="5" formatCode="0.00">
                  <c:v>151.072</c:v>
                </c:pt>
                <c:pt idx="6" formatCode="0.00">
                  <c:v>146.64319999999998</c:v>
                </c:pt>
                <c:pt idx="7" formatCode="0.00">
                  <c:v>147.98591999999996</c:v>
                </c:pt>
                <c:pt idx="8" formatCode="0.00">
                  <c:v>148.79155199999997</c:v>
                </c:pt>
                <c:pt idx="9" formatCode="0.00">
                  <c:v>154.47493119999999</c:v>
                </c:pt>
                <c:pt idx="10" formatCode="0.00">
                  <c:v>152.68495872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Sheet2!$I$2:$I$4</c:f>
              <c:strCache>
                <c:ptCount val="3"/>
                <c:pt idx="0">
                  <c:v>Nilai Alpha</c:v>
                </c:pt>
                <c:pt idx="1">
                  <c:v>a=0.5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Sheet2!$I$5:$I$15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>
                  <c:v>142.5</c:v>
                </c:pt>
                <c:pt idx="3" formatCode="0.00">
                  <c:v>147.25</c:v>
                </c:pt>
                <c:pt idx="4" formatCode="0.000">
                  <c:v>144.625</c:v>
                </c:pt>
                <c:pt idx="5" formatCode="0.000">
                  <c:v>152.3125</c:v>
                </c:pt>
                <c:pt idx="6" formatCode="0.000">
                  <c:v>146.15625</c:v>
                </c:pt>
                <c:pt idx="7" formatCode="0.000">
                  <c:v>148.078125</c:v>
                </c:pt>
                <c:pt idx="8" formatCode="0.000">
                  <c:v>149.0390625</c:v>
                </c:pt>
                <c:pt idx="9" formatCode="0.000">
                  <c:v>156.01953125</c:v>
                </c:pt>
                <c:pt idx="10" formatCode="0.000">
                  <c:v>153.009765625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Sheet2!$J$2:$J$4</c:f>
              <c:strCache>
                <c:ptCount val="3"/>
                <c:pt idx="0">
                  <c:v>Nilai Alpha</c:v>
                </c:pt>
                <c:pt idx="1">
                  <c:v>a=0.6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Sheet2!$J$5:$J$15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 formatCode="0.00">
                  <c:v>141</c:v>
                </c:pt>
                <c:pt idx="3" formatCode="0.00">
                  <c:v>147.60000000000002</c:v>
                </c:pt>
                <c:pt idx="4" formatCode="0.00">
                  <c:v>144.24</c:v>
                </c:pt>
                <c:pt idx="5" formatCode="0.00">
                  <c:v>153.696</c:v>
                </c:pt>
                <c:pt idx="6" formatCode="0.00">
                  <c:v>145.47839999999999</c:v>
                </c:pt>
                <c:pt idx="7" formatCode="0.00">
                  <c:v>148.19136</c:v>
                </c:pt>
                <c:pt idx="8" formatCode="0.00">
                  <c:v>149.276544</c:v>
                </c:pt>
                <c:pt idx="9" formatCode="0.00">
                  <c:v>157.51061759999999</c:v>
                </c:pt>
                <c:pt idx="10" formatCode="0.00">
                  <c:v>153.00424704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Sheet2!$K$2:$K$4</c:f>
              <c:strCache>
                <c:ptCount val="3"/>
                <c:pt idx="0">
                  <c:v>Nilai Alpha</c:v>
                </c:pt>
                <c:pt idx="1">
                  <c:v>a=0.7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Sheet2!$K$5:$K$15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 formatCode="0.00">
                  <c:v>139.5</c:v>
                </c:pt>
                <c:pt idx="3" formatCode="0.00">
                  <c:v>148.25</c:v>
                </c:pt>
                <c:pt idx="4" formatCode="0.00">
                  <c:v>143.875</c:v>
                </c:pt>
                <c:pt idx="5" formatCode="0.00">
                  <c:v>155.16249999999999</c:v>
                </c:pt>
                <c:pt idx="6" formatCode="0.00">
                  <c:v>144.54874999999998</c:v>
                </c:pt>
                <c:pt idx="7" formatCode="0.00">
                  <c:v>148.36462499999999</c:v>
                </c:pt>
                <c:pt idx="8" formatCode="0.00">
                  <c:v>149.5093875</c:v>
                </c:pt>
                <c:pt idx="9" formatCode="0.00">
                  <c:v>158.95281624999998</c:v>
                </c:pt>
                <c:pt idx="10" formatCode="0.00">
                  <c:v>152.68584487499999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Sheet2!$L$2:$L$4</c:f>
              <c:strCache>
                <c:ptCount val="3"/>
                <c:pt idx="0">
                  <c:v>Nilai Alpha</c:v>
                </c:pt>
                <c:pt idx="1">
                  <c:v>a=0.8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Sheet2!$L$5:$L$15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 formatCode="0.00">
                  <c:v>138</c:v>
                </c:pt>
                <c:pt idx="3" formatCode="0.00">
                  <c:v>149.20000000000002</c:v>
                </c:pt>
                <c:pt idx="4" formatCode="0.00">
                  <c:v>143.44</c:v>
                </c:pt>
                <c:pt idx="5" formatCode="0.00">
                  <c:v>156.68799999999999</c:v>
                </c:pt>
                <c:pt idx="6" formatCode="0.00">
                  <c:v>143.33760000000001</c:v>
                </c:pt>
                <c:pt idx="7" formatCode="0.00">
                  <c:v>148.66752</c:v>
                </c:pt>
                <c:pt idx="8" formatCode="0.00">
                  <c:v>149.73350400000001</c:v>
                </c:pt>
                <c:pt idx="9" formatCode="0.00">
                  <c:v>160.34670080000001</c:v>
                </c:pt>
                <c:pt idx="10" formatCode="0.00">
                  <c:v>152.06934016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Sheet2!$M$2:$M$4</c:f>
              <c:strCache>
                <c:ptCount val="3"/>
                <c:pt idx="0">
                  <c:v>Nilai Alpha</c:v>
                </c:pt>
                <c:pt idx="1">
                  <c:v>a=0.9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Sheet2!$M$5:$M$15</c:f>
              <c:numCache>
                <c:formatCode>0</c:formatCode>
                <c:ptCount val="11"/>
                <c:pt idx="0">
                  <c:v>150</c:v>
                </c:pt>
                <c:pt idx="1">
                  <c:v>150</c:v>
                </c:pt>
                <c:pt idx="2" formatCode="0.00">
                  <c:v>136.5</c:v>
                </c:pt>
                <c:pt idx="3" formatCode="0.00">
                  <c:v>150.45000000000002</c:v>
                </c:pt>
                <c:pt idx="4" formatCode="0.00">
                  <c:v>142.845</c:v>
                </c:pt>
                <c:pt idx="5" formatCode="0.00">
                  <c:v>158.28450000000001</c:v>
                </c:pt>
                <c:pt idx="6" formatCode="0.00">
                  <c:v>141.82845</c:v>
                </c:pt>
                <c:pt idx="7" formatCode="0.00">
                  <c:v>149.18284499999999</c:v>
                </c:pt>
                <c:pt idx="8" formatCode="0.00">
                  <c:v>149.9182845</c:v>
                </c:pt>
                <c:pt idx="9" formatCode="0.00">
                  <c:v>161.69182845</c:v>
                </c:pt>
                <c:pt idx="10" formatCode="0.00">
                  <c:v>151.16918284499999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7856"/>
        <c:axId val="202215112"/>
      </c:lineChart>
      <c:catAx>
        <c:axId val="20221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2215112"/>
        <c:crosses val="autoZero"/>
        <c:auto val="1"/>
        <c:lblAlgn val="ctr"/>
        <c:lblOffset val="100"/>
        <c:noMultiLvlLbl val="0"/>
      </c:catAx>
      <c:valAx>
        <c:axId val="2022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22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Sheet2!$D$25</c:f>
              <c:strCache>
                <c:ptCount val="1"/>
                <c:pt idx="0">
                  <c:v>Data Pesanan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Sheet2!$D$26:$D$38</c:f>
              <c:numCache>
                <c:formatCode>General</c:formatCode>
                <c:ptCount val="13"/>
                <c:pt idx="1">
                  <c:v>150</c:v>
                </c:pt>
                <c:pt idx="2">
                  <c:v>150</c:v>
                </c:pt>
                <c:pt idx="3">
                  <c:v>135</c:v>
                </c:pt>
                <c:pt idx="4">
                  <c:v>152</c:v>
                </c:pt>
                <c:pt idx="5">
                  <c:v>142</c:v>
                </c:pt>
                <c:pt idx="6">
                  <c:v>160</c:v>
                </c:pt>
                <c:pt idx="7">
                  <c:v>140</c:v>
                </c:pt>
                <c:pt idx="8">
                  <c:v>150</c:v>
                </c:pt>
                <c:pt idx="9">
                  <c:v>150</c:v>
                </c:pt>
                <c:pt idx="10">
                  <c:v>163</c:v>
                </c:pt>
                <c:pt idx="11">
                  <c:v>150</c:v>
                </c:pt>
                <c:pt idx="12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Sheet2!$E$25</c:f>
              <c:strCache>
                <c:ptCount val="1"/>
                <c:pt idx="0">
                  <c:v>Periode 3 Bulanan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Sheet2!$E$26:$E$38</c:f>
              <c:numCache>
                <c:formatCode>0.00</c:formatCode>
                <c:ptCount val="13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145</c:v>
                </c:pt>
                <c:pt idx="5" formatCode="0">
                  <c:v>145.66666666666666</c:v>
                </c:pt>
                <c:pt idx="6">
                  <c:v>143</c:v>
                </c:pt>
                <c:pt idx="7">
                  <c:v>151.33333333333334</c:v>
                </c:pt>
                <c:pt idx="8">
                  <c:v>147.33333333333334</c:v>
                </c:pt>
                <c:pt idx="9" formatCode="0">
                  <c:v>150</c:v>
                </c:pt>
                <c:pt idx="10">
                  <c:v>146.66666666666666</c:v>
                </c:pt>
                <c:pt idx="11">
                  <c:v>154.33333333333334</c:v>
                </c:pt>
                <c:pt idx="12">
                  <c:v>154.33333333333334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Sheet2!$F$25</c:f>
              <c:strCache>
                <c:ptCount val="1"/>
                <c:pt idx="0">
                  <c:v>Periode 5 Bulanan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Sheet2!$F$26:$F$38</c:f>
              <c:numCache>
                <c:formatCode>0.00</c:formatCode>
                <c:ptCount val="13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145.80000000000001</c:v>
                </c:pt>
                <c:pt idx="7">
                  <c:v>147.80000000000001</c:v>
                </c:pt>
                <c:pt idx="8">
                  <c:v>145.80000000000001</c:v>
                </c:pt>
                <c:pt idx="9">
                  <c:v>148.80000000000001</c:v>
                </c:pt>
                <c:pt idx="10" formatCode="0">
                  <c:v>148.4</c:v>
                </c:pt>
                <c:pt idx="11" formatCode="0">
                  <c:v>152.6</c:v>
                </c:pt>
                <c:pt idx="12" formatCode="0">
                  <c:v>150.6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14720"/>
        <c:axId val="202217464"/>
      </c:lineChart>
      <c:catAx>
        <c:axId val="20221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2217464"/>
        <c:crosses val="autoZero"/>
        <c:auto val="1"/>
        <c:lblAlgn val="ctr"/>
        <c:lblOffset val="100"/>
        <c:noMultiLvlLbl val="0"/>
      </c:catAx>
      <c:valAx>
        <c:axId val="2022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22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WMA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2"/>
                <c:pt idx="0">
                  <c:v>Data Pemesanan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Sheet4!$A$3:$A$15</c:f>
              <c:strCache>
                <c:ptCount val="13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  <c:pt idx="12">
                  <c:v>Hasil Peramalan</c:v>
                </c:pt>
              </c:strCache>
            </c:strRef>
          </c:cat>
          <c:val>
            <c:numRef>
              <c:f>Sheet4!$B$3:$B$15</c:f>
              <c:numCache>
                <c:formatCode>General</c:formatCode>
                <c:ptCount val="13"/>
                <c:pt idx="0">
                  <c:v>150</c:v>
                </c:pt>
                <c:pt idx="1">
                  <c:v>150</c:v>
                </c:pt>
                <c:pt idx="2">
                  <c:v>135</c:v>
                </c:pt>
                <c:pt idx="3">
                  <c:v>152</c:v>
                </c:pt>
                <c:pt idx="4">
                  <c:v>142</c:v>
                </c:pt>
                <c:pt idx="5">
                  <c:v>160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163</c:v>
                </c:pt>
                <c:pt idx="10">
                  <c:v>150</c:v>
                </c:pt>
                <c:pt idx="11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2"/>
                <c:pt idx="0">
                  <c:v>Peramalan</c:v>
                </c:pt>
                <c:pt idx="1">
                  <c:v>3 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Sheet4!$A$3:$A$15</c:f>
              <c:strCache>
                <c:ptCount val="13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  <c:pt idx="12">
                  <c:v>Hasil Peramalan</c:v>
                </c:pt>
              </c:strCache>
            </c:strRef>
          </c:cat>
          <c:val>
            <c:numRef>
              <c:f>Sheet4!$C$3:$C$15</c:f>
              <c:numCache>
                <c:formatCode>General</c:formatCode>
                <c:ptCount val="13"/>
                <c:pt idx="3">
                  <c:v>142.5</c:v>
                </c:pt>
                <c:pt idx="4">
                  <c:v>146</c:v>
                </c:pt>
                <c:pt idx="5">
                  <c:v>144.16666666666666</c:v>
                </c:pt>
                <c:pt idx="6">
                  <c:v>152.66666666666666</c:v>
                </c:pt>
                <c:pt idx="7">
                  <c:v>147</c:v>
                </c:pt>
                <c:pt idx="8">
                  <c:v>148.33333333333334</c:v>
                </c:pt>
                <c:pt idx="9">
                  <c:v>148.33333333333334</c:v>
                </c:pt>
                <c:pt idx="10">
                  <c:v>156.5</c:v>
                </c:pt>
                <c:pt idx="11">
                  <c:v>154.33333333333334</c:v>
                </c:pt>
                <c:pt idx="12">
                  <c:v>149.66666666666666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Sheet4!$D$1:$D$2</c:f>
              <c:strCache>
                <c:ptCount val="2"/>
                <c:pt idx="0">
                  <c:v>Peramalan</c:v>
                </c:pt>
                <c:pt idx="1">
                  <c:v>5 Bulan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Sheet4!$A$3:$A$15</c:f>
              <c:strCache>
                <c:ptCount val="13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  <c:pt idx="12">
                  <c:v>Hasil Peramalan</c:v>
                </c:pt>
              </c:strCache>
            </c:strRef>
          </c:cat>
          <c:val>
            <c:numRef>
              <c:f>Sheet4!$D$3:$D$15</c:f>
              <c:numCache>
                <c:formatCode>General</c:formatCode>
                <c:ptCount val="13"/>
                <c:pt idx="5">
                  <c:v>144.86666666666667</c:v>
                </c:pt>
                <c:pt idx="6">
                  <c:v>149.6</c:v>
                </c:pt>
                <c:pt idx="7">
                  <c:v>147</c:v>
                </c:pt>
                <c:pt idx="8">
                  <c:v>148.4</c:v>
                </c:pt>
                <c:pt idx="9">
                  <c:v>148.80000000000001</c:v>
                </c:pt>
                <c:pt idx="10">
                  <c:v>153.66666666666666</c:v>
                </c:pt>
                <c:pt idx="11">
                  <c:v>152.80000000000001</c:v>
                </c:pt>
                <c:pt idx="12">
                  <c:v>150.93333333333334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20280"/>
        <c:axId val="260921848"/>
      </c:lineChart>
      <c:catAx>
        <c:axId val="2609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0921848"/>
        <c:crosses val="autoZero"/>
        <c:auto val="1"/>
        <c:lblAlgn val="ctr"/>
        <c:lblOffset val="100"/>
        <c:noMultiLvlLbl val="0"/>
      </c:catAx>
      <c:valAx>
        <c:axId val="2609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09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117476</xdr:colOff>
      <xdr:row>0</xdr:row>
      <xdr:rowOff>160336</xdr:rowOff>
    </xdr:from>
    <xdr:to>
      <xdr:col>9</xdr:col>
      <xdr:colOff>816429</xdr:colOff>
      <xdr:row>16</xdr:row>
      <xdr:rowOff>163285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55</xdr:row>
      <xdr:rowOff>166687</xdr:rowOff>
    </xdr:from>
    <xdr:to>
      <xdr:col>17</xdr:col>
      <xdr:colOff>481012</xdr:colOff>
      <xdr:row>70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396875</xdr:colOff>
      <xdr:row>19</xdr:row>
      <xdr:rowOff>88900</xdr:rowOff>
    </xdr:from>
    <xdr:to>
      <xdr:col>24</xdr:col>
      <xdr:colOff>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277812</xdr:colOff>
      <xdr:row>44</xdr:row>
      <xdr:rowOff>33337</xdr:rowOff>
    </xdr:from>
    <xdr:to>
      <xdr:col>23</xdr:col>
      <xdr:colOff>484187</xdr:colOff>
      <xdr:row>58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19</xdr:row>
      <xdr:rowOff>9525</xdr:rowOff>
    </xdr:from>
    <xdr:to>
      <xdr:col>8</xdr:col>
      <xdr:colOff>514350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.10111731_YOGA%20ADI%20PUTRA_LAMPIRAN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data triwulan"/>
      <sheetName val="Sheet4"/>
    </sheetNames>
    <sheetDataSet>
      <sheetData sheetId="0">
        <row r="4">
          <cell r="F4" t="str">
            <v>Januari</v>
          </cell>
        </row>
      </sheetData>
      <sheetData sheetId="1">
        <row r="3">
          <cell r="E3" t="str">
            <v>a=0.1</v>
          </cell>
        </row>
        <row r="48">
          <cell r="E48">
            <v>8642</v>
          </cell>
        </row>
        <row r="49">
          <cell r="E49">
            <v>10340</v>
          </cell>
        </row>
        <row r="50">
          <cell r="E50">
            <v>12038</v>
          </cell>
        </row>
        <row r="51">
          <cell r="E51">
            <v>13736</v>
          </cell>
        </row>
        <row r="52">
          <cell r="E52">
            <v>15434</v>
          </cell>
        </row>
        <row r="53">
          <cell r="E53">
            <v>17132</v>
          </cell>
        </row>
        <row r="54">
          <cell r="E54">
            <v>18829</v>
          </cell>
        </row>
        <row r="55">
          <cell r="E55">
            <v>20527</v>
          </cell>
        </row>
        <row r="56">
          <cell r="E56">
            <v>22225</v>
          </cell>
        </row>
        <row r="57">
          <cell r="E57">
            <v>23923</v>
          </cell>
        </row>
        <row r="58">
          <cell r="E58">
            <v>25621</v>
          </cell>
        </row>
        <row r="59">
          <cell r="E59">
            <v>27319</v>
          </cell>
        </row>
        <row r="60">
          <cell r="E60" t="e">
            <v>#VALUE!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4"/>
  <sheetViews>
    <sheetView view="pageBreakPreview" zoomScaleNormal="100" zoomScaleSheetLayoutView="100" workbookViewId="0">
      <selection activeCell="E16" sqref="E16"/>
    </sheetView>
  </sheetViews>
  <sheetFormatPr defaultRowHeight="15" x14ac:dyDescent="0.25"/>
  <cols>
    <col min="1" max="1" width="5.28515625" customWidth="1"/>
    <col min="2" max="2" width="4" customWidth="1"/>
    <col min="3" max="3" width="6.5703125" customWidth="1"/>
    <col min="4" max="4" width="11.28515625" customWidth="1"/>
    <col min="5" max="5" width="14.7109375" customWidth="1"/>
    <col min="6" max="6" width="17.7109375" customWidth="1"/>
    <col min="7" max="7" width="17.28515625" customWidth="1"/>
    <col min="8" max="8" width="17" customWidth="1"/>
    <col min="9" max="9" width="11.7109375" customWidth="1"/>
    <col min="10" max="10" width="13.42578125" customWidth="1"/>
    <col min="11" max="11" width="20.42578125" customWidth="1"/>
    <col min="12" max="12" width="4.140625" customWidth="1"/>
    <col min="13" max="13" width="10.5703125" customWidth="1"/>
    <col min="14" max="14" width="16.140625" customWidth="1"/>
    <col min="15" max="15" width="8.42578125" customWidth="1"/>
    <col min="16" max="16" width="7.140625" customWidth="1"/>
    <col min="18" max="18" width="8.140625" customWidth="1"/>
  </cols>
  <sheetData>
    <row r="2" spans="3:16" ht="15" customHeight="1" x14ac:dyDescent="0.25">
      <c r="C2" s="7" t="s">
        <v>0</v>
      </c>
      <c r="D2" s="7" t="s">
        <v>32</v>
      </c>
      <c r="E2" s="7" t="s">
        <v>105</v>
      </c>
      <c r="O2" t="s">
        <v>18</v>
      </c>
    </row>
    <row r="3" spans="3:16" x14ac:dyDescent="0.25">
      <c r="C3" s="8">
        <v>1</v>
      </c>
      <c r="D3" s="9" t="s">
        <v>26</v>
      </c>
      <c r="E3" s="5">
        <v>150</v>
      </c>
    </row>
    <row r="4" spans="3:16" x14ac:dyDescent="0.25">
      <c r="C4" s="8">
        <v>2</v>
      </c>
      <c r="D4" s="9" t="s">
        <v>27</v>
      </c>
      <c r="E4" s="5">
        <v>150</v>
      </c>
    </row>
    <row r="5" spans="3:16" x14ac:dyDescent="0.25">
      <c r="C5" s="8">
        <v>3</v>
      </c>
      <c r="D5" s="9" t="s">
        <v>28</v>
      </c>
      <c r="E5" s="5">
        <v>135</v>
      </c>
      <c r="N5" t="s">
        <v>18</v>
      </c>
      <c r="P5" t="s">
        <v>18</v>
      </c>
    </row>
    <row r="6" spans="3:16" x14ac:dyDescent="0.25">
      <c r="C6" s="8">
        <v>4</v>
      </c>
      <c r="D6" s="9" t="s">
        <v>29</v>
      </c>
      <c r="E6" s="5">
        <v>152</v>
      </c>
      <c r="N6" t="s">
        <v>18</v>
      </c>
    </row>
    <row r="7" spans="3:16" x14ac:dyDescent="0.25">
      <c r="C7" s="8">
        <v>5</v>
      </c>
      <c r="D7" s="9" t="s">
        <v>30</v>
      </c>
      <c r="E7" s="5">
        <v>142</v>
      </c>
    </row>
    <row r="8" spans="3:16" x14ac:dyDescent="0.25">
      <c r="C8" s="8">
        <v>6</v>
      </c>
      <c r="D8" s="9" t="s">
        <v>31</v>
      </c>
      <c r="E8" s="5">
        <v>160</v>
      </c>
      <c r="N8" t="s">
        <v>18</v>
      </c>
    </row>
    <row r="9" spans="3:16" x14ac:dyDescent="0.25">
      <c r="C9" s="8">
        <v>7</v>
      </c>
      <c r="D9" s="9" t="s">
        <v>19</v>
      </c>
      <c r="E9" s="5">
        <v>140</v>
      </c>
    </row>
    <row r="10" spans="3:16" x14ac:dyDescent="0.25">
      <c r="C10" s="8">
        <v>8</v>
      </c>
      <c r="D10" s="9" t="s">
        <v>20</v>
      </c>
      <c r="E10" s="5">
        <v>150</v>
      </c>
    </row>
    <row r="11" spans="3:16" x14ac:dyDescent="0.25">
      <c r="C11" s="8">
        <v>9</v>
      </c>
      <c r="D11" s="9" t="s">
        <v>21</v>
      </c>
      <c r="E11" s="5">
        <v>150</v>
      </c>
    </row>
    <row r="12" spans="3:16" x14ac:dyDescent="0.25">
      <c r="C12" s="8">
        <v>10</v>
      </c>
      <c r="D12" s="9" t="s">
        <v>22</v>
      </c>
      <c r="E12" s="5">
        <v>163</v>
      </c>
    </row>
    <row r="13" spans="3:16" x14ac:dyDescent="0.25">
      <c r="C13" s="8">
        <v>11</v>
      </c>
      <c r="D13" s="9" t="s">
        <v>23</v>
      </c>
      <c r="E13" s="5">
        <v>150</v>
      </c>
    </row>
    <row r="14" spans="3:16" x14ac:dyDescent="0.25">
      <c r="C14" s="8">
        <v>12</v>
      </c>
      <c r="D14" s="9" t="s">
        <v>24</v>
      </c>
      <c r="E14" s="5">
        <v>145</v>
      </c>
    </row>
    <row r="15" spans="3:16" x14ac:dyDescent="0.25">
      <c r="E15">
        <f>SUM(E3:E14)</f>
        <v>1787</v>
      </c>
    </row>
    <row r="17" spans="4:10" x14ac:dyDescent="0.25">
      <c r="D17" s="34" t="s">
        <v>18</v>
      </c>
      <c r="E17" t="s">
        <v>18</v>
      </c>
    </row>
    <row r="19" spans="4:10" x14ac:dyDescent="0.25">
      <c r="H19" t="s">
        <v>18</v>
      </c>
    </row>
    <row r="20" spans="4:10" x14ac:dyDescent="0.25">
      <c r="F20" t="s">
        <v>18</v>
      </c>
      <c r="J20" t="s">
        <v>18</v>
      </c>
    </row>
    <row r="22" spans="4:10" x14ac:dyDescent="0.25">
      <c r="F22" t="s">
        <v>18</v>
      </c>
      <c r="I22" t="s">
        <v>18</v>
      </c>
    </row>
    <row r="24" spans="4:10" x14ac:dyDescent="0.25">
      <c r="J24" t="s">
        <v>18</v>
      </c>
    </row>
    <row r="35" spans="3:4" ht="15" customHeight="1" x14ac:dyDescent="0.25"/>
    <row r="38" spans="3:4" x14ac:dyDescent="0.25">
      <c r="C38" t="s">
        <v>18</v>
      </c>
    </row>
    <row r="44" spans="3:4" x14ac:dyDescent="0.25">
      <c r="D44" t="s">
        <v>18</v>
      </c>
    </row>
  </sheetData>
  <pageMargins left="0.7" right="0.7" top="0.75" bottom="0.7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7"/>
  <sheetViews>
    <sheetView tabSelected="1" view="pageBreakPreview" zoomScale="60" zoomScaleNormal="60" workbookViewId="0">
      <selection activeCell="F7" sqref="F7"/>
    </sheetView>
  </sheetViews>
  <sheetFormatPr defaultRowHeight="15" x14ac:dyDescent="0.25"/>
  <cols>
    <col min="2" max="2" width="6.85546875" customWidth="1"/>
    <col min="3" max="3" width="8.7109375" customWidth="1"/>
    <col min="4" max="4" width="13.28515625" customWidth="1"/>
    <col min="5" max="5" width="9.7109375" customWidth="1"/>
    <col min="13" max="13" width="11" customWidth="1"/>
    <col min="17" max="17" width="11.28515625" customWidth="1"/>
    <col min="35" max="35" width="20.28515625" customWidth="1"/>
    <col min="37" max="37" width="11.5703125" customWidth="1"/>
  </cols>
  <sheetData>
    <row r="1" spans="2:53" x14ac:dyDescent="0.25">
      <c r="B1" s="63" t="s">
        <v>35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2:53" ht="15" customHeight="1" x14ac:dyDescent="0.25">
      <c r="B2" s="68" t="s">
        <v>0</v>
      </c>
      <c r="C2" s="68" t="s">
        <v>32</v>
      </c>
      <c r="D2" s="50" t="s">
        <v>25</v>
      </c>
      <c r="E2" s="52" t="s">
        <v>103</v>
      </c>
      <c r="F2" s="53"/>
      <c r="G2" s="53"/>
      <c r="H2" s="53"/>
      <c r="I2" s="53"/>
      <c r="J2" s="53"/>
      <c r="K2" s="53"/>
      <c r="L2" s="53"/>
      <c r="M2" s="54"/>
    </row>
    <row r="3" spans="2:53" ht="39" x14ac:dyDescent="0.25">
      <c r="B3" s="69"/>
      <c r="C3" s="69"/>
      <c r="D3" s="51"/>
      <c r="E3" s="42" t="s">
        <v>1</v>
      </c>
      <c r="F3" s="42" t="s">
        <v>2</v>
      </c>
      <c r="G3" s="42" t="s">
        <v>3</v>
      </c>
      <c r="H3" s="42" t="s">
        <v>4</v>
      </c>
      <c r="I3" s="42" t="s">
        <v>5</v>
      </c>
      <c r="J3" s="42" t="s">
        <v>6</v>
      </c>
      <c r="K3" s="42" t="s">
        <v>7</v>
      </c>
      <c r="L3" s="42" t="s">
        <v>8</v>
      </c>
      <c r="M3" s="42" t="s">
        <v>9</v>
      </c>
      <c r="O3" s="14" t="s">
        <v>36</v>
      </c>
      <c r="P3" s="14" t="s">
        <v>37</v>
      </c>
      <c r="Q3" s="14" t="s">
        <v>38</v>
      </c>
      <c r="R3" s="14" t="s">
        <v>39</v>
      </c>
      <c r="S3" s="14" t="s">
        <v>40</v>
      </c>
      <c r="T3" s="14" t="s">
        <v>41</v>
      </c>
      <c r="U3" s="14" t="s">
        <v>42</v>
      </c>
      <c r="V3" s="14" t="s">
        <v>43</v>
      </c>
      <c r="W3" s="14" t="s">
        <v>44</v>
      </c>
      <c r="Y3" s="15" t="s">
        <v>45</v>
      </c>
      <c r="Z3" s="15" t="s">
        <v>46</v>
      </c>
      <c r="AA3" s="15" t="s">
        <v>47</v>
      </c>
      <c r="AB3" s="15" t="s">
        <v>48</v>
      </c>
      <c r="AC3" s="15" t="s">
        <v>49</v>
      </c>
      <c r="AD3" s="15" t="s">
        <v>50</v>
      </c>
      <c r="AE3" s="15" t="s">
        <v>51</v>
      </c>
      <c r="AF3" s="15" t="s">
        <v>52</v>
      </c>
      <c r="AG3" s="15" t="s">
        <v>53</v>
      </c>
      <c r="AI3" s="15" t="s">
        <v>54</v>
      </c>
      <c r="AJ3" s="15" t="s">
        <v>55</v>
      </c>
      <c r="AK3" s="15" t="s">
        <v>56</v>
      </c>
      <c r="AL3" s="15" t="s">
        <v>57</v>
      </c>
      <c r="AM3" s="15" t="s">
        <v>58</v>
      </c>
      <c r="AN3" s="15" t="s">
        <v>59</v>
      </c>
      <c r="AO3" s="15" t="s">
        <v>60</v>
      </c>
      <c r="AP3" s="15" t="s">
        <v>61</v>
      </c>
      <c r="AQ3" s="15" t="s">
        <v>62</v>
      </c>
      <c r="AR3" s="15"/>
      <c r="AS3" s="15" t="s">
        <v>63</v>
      </c>
      <c r="AT3" s="15" t="s">
        <v>64</v>
      </c>
      <c r="AU3" s="15" t="s">
        <v>65</v>
      </c>
      <c r="AV3" s="15" t="s">
        <v>66</v>
      </c>
      <c r="AW3" s="15" t="s">
        <v>67</v>
      </c>
      <c r="AX3" s="15" t="s">
        <v>68</v>
      </c>
      <c r="AY3" s="15" t="s">
        <v>69</v>
      </c>
      <c r="AZ3" s="15" t="s">
        <v>70</v>
      </c>
      <c r="BA3" s="15" t="s">
        <v>71</v>
      </c>
    </row>
    <row r="4" spans="2:53" x14ac:dyDescent="0.25">
      <c r="B4" s="43">
        <v>1</v>
      </c>
      <c r="C4" s="9" t="s">
        <v>26</v>
      </c>
      <c r="D4" s="5">
        <v>150</v>
      </c>
      <c r="E4" s="16" t="s">
        <v>10</v>
      </c>
      <c r="F4" s="16" t="s">
        <v>10</v>
      </c>
      <c r="G4" s="16" t="s">
        <v>10</v>
      </c>
      <c r="H4" s="16" t="s">
        <v>10</v>
      </c>
      <c r="I4" s="16" t="s">
        <v>10</v>
      </c>
      <c r="J4" s="16" t="s">
        <v>10</v>
      </c>
      <c r="K4" s="16" t="s">
        <v>10</v>
      </c>
      <c r="L4" s="16" t="s">
        <v>10</v>
      </c>
      <c r="M4" s="16" t="s">
        <v>10</v>
      </c>
    </row>
    <row r="5" spans="2:53" x14ac:dyDescent="0.25">
      <c r="B5" s="43">
        <v>2</v>
      </c>
      <c r="C5" s="9" t="s">
        <v>27</v>
      </c>
      <c r="D5" s="5">
        <v>150</v>
      </c>
      <c r="E5" s="11">
        <f>D4</f>
        <v>150</v>
      </c>
      <c r="F5" s="11">
        <f>D4</f>
        <v>150</v>
      </c>
      <c r="G5" s="11">
        <f>D4</f>
        <v>150</v>
      </c>
      <c r="H5" s="11">
        <f>D4</f>
        <v>150</v>
      </c>
      <c r="I5" s="11">
        <f>D4</f>
        <v>150</v>
      </c>
      <c r="J5" s="11">
        <f>D4</f>
        <v>150</v>
      </c>
      <c r="K5" s="11">
        <f>D4</f>
        <v>150</v>
      </c>
      <c r="L5" s="11">
        <f>D4</f>
        <v>150</v>
      </c>
      <c r="M5" s="11">
        <f>D4</f>
        <v>150</v>
      </c>
      <c r="O5" s="13">
        <f>D5-E5</f>
        <v>0</v>
      </c>
      <c r="P5" s="13">
        <f>D5-F5</f>
        <v>0</v>
      </c>
      <c r="Q5" s="13">
        <f>D5-G5</f>
        <v>0</v>
      </c>
      <c r="R5" s="13">
        <f>D5-H5</f>
        <v>0</v>
      </c>
      <c r="S5" s="13">
        <f>D5-I5</f>
        <v>0</v>
      </c>
      <c r="T5" s="13">
        <f>D5-J5</f>
        <v>0</v>
      </c>
      <c r="U5" s="13">
        <f>D5-K5</f>
        <v>0</v>
      </c>
      <c r="V5" s="13">
        <f>D5-L5</f>
        <v>0</v>
      </c>
      <c r="W5" s="13">
        <f>D5-M5</f>
        <v>0</v>
      </c>
      <c r="Y5">
        <f>ABS(O5)</f>
        <v>0</v>
      </c>
      <c r="Z5">
        <f t="shared" ref="Z5:AG15" si="0">ABS(P5)</f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I5" s="31">
        <f>O5^2</f>
        <v>0</v>
      </c>
      <c r="AJ5" s="31">
        <f t="shared" ref="AJ5:AQ15" si="1">P5^2</f>
        <v>0</v>
      </c>
      <c r="AK5" s="31">
        <f t="shared" si="1"/>
        <v>0</v>
      </c>
      <c r="AL5" s="31">
        <f t="shared" si="1"/>
        <v>0</v>
      </c>
      <c r="AM5" s="31">
        <f t="shared" si="1"/>
        <v>0</v>
      </c>
      <c r="AN5" s="31">
        <f t="shared" si="1"/>
        <v>0</v>
      </c>
      <c r="AO5" s="31">
        <f t="shared" si="1"/>
        <v>0</v>
      </c>
      <c r="AP5" s="31">
        <f t="shared" si="1"/>
        <v>0</v>
      </c>
      <c r="AQ5" s="31">
        <f t="shared" si="1"/>
        <v>0</v>
      </c>
      <c r="AS5" s="17">
        <f>Y5/D5</f>
        <v>0</v>
      </c>
      <c r="AT5" s="17">
        <f t="shared" ref="AT5:BA15" si="2">Z5/E5</f>
        <v>0</v>
      </c>
      <c r="AU5" s="17">
        <f t="shared" si="2"/>
        <v>0</v>
      </c>
      <c r="AV5" s="17">
        <f t="shared" si="2"/>
        <v>0</v>
      </c>
      <c r="AW5" s="17">
        <f t="shared" si="2"/>
        <v>0</v>
      </c>
      <c r="AX5" s="17">
        <f t="shared" si="2"/>
        <v>0</v>
      </c>
      <c r="AY5" s="17">
        <f t="shared" si="2"/>
        <v>0</v>
      </c>
      <c r="AZ5" s="17">
        <f t="shared" si="2"/>
        <v>0</v>
      </c>
      <c r="BA5" s="17">
        <f t="shared" si="2"/>
        <v>0</v>
      </c>
    </row>
    <row r="6" spans="2:53" x14ac:dyDescent="0.25">
      <c r="B6" s="43">
        <v>3</v>
      </c>
      <c r="C6" s="9" t="s">
        <v>28</v>
      </c>
      <c r="D6" s="5">
        <v>135</v>
      </c>
      <c r="E6" s="11">
        <f>0.9*E5+0.1*D5</f>
        <v>150</v>
      </c>
      <c r="F6" s="11">
        <f>0.8*F5+0.2*D5</f>
        <v>150</v>
      </c>
      <c r="G6" s="11">
        <f>0.7*G5+0.3*D5</f>
        <v>150</v>
      </c>
      <c r="H6" s="11">
        <f>0.6*H5+0.4*D5</f>
        <v>150</v>
      </c>
      <c r="I6" s="11">
        <f t="shared" ref="I6:I16" si="3">0.5*D5+0.5*I5</f>
        <v>150</v>
      </c>
      <c r="J6" s="11">
        <f>0.4*J5+0.6*D5</f>
        <v>150</v>
      </c>
      <c r="K6" s="11">
        <f>0.3*K5+0.7*D5</f>
        <v>150</v>
      </c>
      <c r="L6" s="11">
        <f>0.2*L5+0.8*D5</f>
        <v>150</v>
      </c>
      <c r="M6" s="11">
        <f>0.1*M5+0.9*D5</f>
        <v>150</v>
      </c>
      <c r="O6" s="13">
        <f t="shared" ref="O6:O15" si="4">D6-E6</f>
        <v>-15</v>
      </c>
      <c r="P6" s="13">
        <f t="shared" ref="P6:P15" si="5">D6-F6</f>
        <v>-15</v>
      </c>
      <c r="Q6" s="13">
        <f t="shared" ref="Q6:Q15" si="6">D6-G6</f>
        <v>-15</v>
      </c>
      <c r="R6" s="13">
        <f t="shared" ref="R6:R15" si="7">D6-H6</f>
        <v>-15</v>
      </c>
      <c r="S6" s="13">
        <f t="shared" ref="S6:S15" si="8">D6-I6</f>
        <v>-15</v>
      </c>
      <c r="T6" s="13">
        <f t="shared" ref="T6:T15" si="9">D6-J6</f>
        <v>-15</v>
      </c>
      <c r="U6" s="13">
        <f t="shared" ref="U6:U15" si="10">D6-K6</f>
        <v>-15</v>
      </c>
      <c r="V6" s="13">
        <f t="shared" ref="V6:V15" si="11">D6-L6</f>
        <v>-15</v>
      </c>
      <c r="W6" s="13">
        <f t="shared" ref="W6:W15" si="12">D6-M6</f>
        <v>-15</v>
      </c>
      <c r="Y6">
        <f t="shared" ref="Y6:Y15" si="13">ABS(O6)</f>
        <v>15</v>
      </c>
      <c r="Z6">
        <f t="shared" si="0"/>
        <v>15</v>
      </c>
      <c r="AA6">
        <f t="shared" si="0"/>
        <v>15</v>
      </c>
      <c r="AB6">
        <f t="shared" si="0"/>
        <v>15</v>
      </c>
      <c r="AC6">
        <f t="shared" si="0"/>
        <v>15</v>
      </c>
      <c r="AD6">
        <f t="shared" si="0"/>
        <v>15</v>
      </c>
      <c r="AE6">
        <f t="shared" si="0"/>
        <v>15</v>
      </c>
      <c r="AF6">
        <f t="shared" si="0"/>
        <v>15</v>
      </c>
      <c r="AG6">
        <f t="shared" si="0"/>
        <v>15</v>
      </c>
      <c r="AI6" s="31">
        <f t="shared" ref="AI6:AI15" si="14">O6^2</f>
        <v>225</v>
      </c>
      <c r="AJ6" s="31">
        <f t="shared" si="1"/>
        <v>225</v>
      </c>
      <c r="AK6" s="31">
        <f t="shared" si="1"/>
        <v>225</v>
      </c>
      <c r="AL6" s="31">
        <f t="shared" si="1"/>
        <v>225</v>
      </c>
      <c r="AM6" s="31">
        <f t="shared" si="1"/>
        <v>225</v>
      </c>
      <c r="AN6" s="31">
        <f t="shared" si="1"/>
        <v>225</v>
      </c>
      <c r="AO6" s="31">
        <f t="shared" si="1"/>
        <v>225</v>
      </c>
      <c r="AP6" s="31">
        <f t="shared" si="1"/>
        <v>225</v>
      </c>
      <c r="AQ6" s="31">
        <f t="shared" si="1"/>
        <v>225</v>
      </c>
      <c r="AS6" s="17">
        <f t="shared" ref="AS6:AS15" si="15">Y6/D6</f>
        <v>0.1111111111111111</v>
      </c>
      <c r="AT6" s="17">
        <f t="shared" si="2"/>
        <v>0.1</v>
      </c>
      <c r="AU6" s="17">
        <f t="shared" si="2"/>
        <v>0.1</v>
      </c>
      <c r="AV6" s="17">
        <f t="shared" si="2"/>
        <v>0.1</v>
      </c>
      <c r="AW6" s="17">
        <f t="shared" si="2"/>
        <v>0.1</v>
      </c>
      <c r="AX6" s="17">
        <f t="shared" si="2"/>
        <v>0.1</v>
      </c>
      <c r="AY6" s="17">
        <f t="shared" si="2"/>
        <v>0.1</v>
      </c>
      <c r="AZ6" s="17">
        <f t="shared" si="2"/>
        <v>0.1</v>
      </c>
      <c r="BA6" s="17">
        <f t="shared" si="2"/>
        <v>0.1</v>
      </c>
    </row>
    <row r="7" spans="2:53" x14ac:dyDescent="0.25">
      <c r="B7" s="43">
        <v>4</v>
      </c>
      <c r="C7" s="9" t="s">
        <v>29</v>
      </c>
      <c r="D7" s="5">
        <v>152</v>
      </c>
      <c r="E7" s="10">
        <f>0.9*E6+0.1*D6</f>
        <v>148.5</v>
      </c>
      <c r="F7" s="10">
        <f t="shared" ref="F7:F16" si="16">0.8*F6+0.2*D6</f>
        <v>147</v>
      </c>
      <c r="G7" s="10">
        <f t="shared" ref="G7:G16" si="17">0.7*G6+0.3*D6</f>
        <v>145.5</v>
      </c>
      <c r="H7" s="10">
        <f t="shared" ref="H7:H16" si="18">0.6*H6+0.4*D6</f>
        <v>144</v>
      </c>
      <c r="I7" s="11">
        <f t="shared" si="3"/>
        <v>142.5</v>
      </c>
      <c r="J7" s="10">
        <f t="shared" ref="J7:J16" si="19">0.4*J6+0.6*D6</f>
        <v>141</v>
      </c>
      <c r="K7" s="10">
        <f t="shared" ref="K7:K16" si="20">0.3*K6+0.7*D6</f>
        <v>139.5</v>
      </c>
      <c r="L7" s="10">
        <f t="shared" ref="L7:L16" si="21">0.2*L6+0.8*D6</f>
        <v>138</v>
      </c>
      <c r="M7" s="10">
        <f t="shared" ref="M7:M16" si="22">0.1*M6+0.9*D6</f>
        <v>136.5</v>
      </c>
      <c r="O7" s="13">
        <f t="shared" si="4"/>
        <v>3.5</v>
      </c>
      <c r="P7" s="13">
        <f t="shared" si="5"/>
        <v>5</v>
      </c>
      <c r="Q7" s="13">
        <f t="shared" si="6"/>
        <v>6.5</v>
      </c>
      <c r="R7" s="13">
        <f t="shared" si="7"/>
        <v>8</v>
      </c>
      <c r="S7" s="13">
        <f t="shared" si="8"/>
        <v>9.5</v>
      </c>
      <c r="T7" s="13">
        <f t="shared" si="9"/>
        <v>11</v>
      </c>
      <c r="U7" s="13">
        <f t="shared" si="10"/>
        <v>12.5</v>
      </c>
      <c r="V7" s="13">
        <f t="shared" si="11"/>
        <v>14</v>
      </c>
      <c r="W7" s="13">
        <f t="shared" si="12"/>
        <v>15.5</v>
      </c>
      <c r="Y7">
        <f t="shared" si="13"/>
        <v>3.5</v>
      </c>
      <c r="Z7">
        <f t="shared" si="0"/>
        <v>5</v>
      </c>
      <c r="AA7">
        <f t="shared" si="0"/>
        <v>6.5</v>
      </c>
      <c r="AB7">
        <f t="shared" si="0"/>
        <v>8</v>
      </c>
      <c r="AC7">
        <f t="shared" si="0"/>
        <v>9.5</v>
      </c>
      <c r="AD7">
        <f t="shared" si="0"/>
        <v>11</v>
      </c>
      <c r="AE7">
        <f t="shared" si="0"/>
        <v>12.5</v>
      </c>
      <c r="AF7">
        <f t="shared" si="0"/>
        <v>14</v>
      </c>
      <c r="AG7">
        <f t="shared" si="0"/>
        <v>15.5</v>
      </c>
      <c r="AI7" s="31">
        <f t="shared" si="14"/>
        <v>12.25</v>
      </c>
      <c r="AJ7" s="31">
        <f t="shared" si="1"/>
        <v>25</v>
      </c>
      <c r="AK7" s="31">
        <f t="shared" si="1"/>
        <v>42.25</v>
      </c>
      <c r="AL7" s="31">
        <f t="shared" si="1"/>
        <v>64</v>
      </c>
      <c r="AM7" s="31">
        <f t="shared" si="1"/>
        <v>90.25</v>
      </c>
      <c r="AN7" s="31">
        <f t="shared" si="1"/>
        <v>121</v>
      </c>
      <c r="AO7" s="31">
        <f t="shared" si="1"/>
        <v>156.25</v>
      </c>
      <c r="AP7" s="31">
        <f t="shared" si="1"/>
        <v>196</v>
      </c>
      <c r="AQ7" s="31">
        <f t="shared" si="1"/>
        <v>240.25</v>
      </c>
      <c r="AS7" s="17">
        <f t="shared" si="15"/>
        <v>2.3026315789473683E-2</v>
      </c>
      <c r="AT7" s="17">
        <f t="shared" si="2"/>
        <v>3.3670033670033669E-2</v>
      </c>
      <c r="AU7" s="17">
        <f t="shared" si="2"/>
        <v>4.4217687074829932E-2</v>
      </c>
      <c r="AV7" s="17">
        <f t="shared" si="2"/>
        <v>5.4982817869415807E-2</v>
      </c>
      <c r="AW7" s="17">
        <f t="shared" si="2"/>
        <v>6.5972222222222224E-2</v>
      </c>
      <c r="AX7" s="17">
        <f t="shared" si="2"/>
        <v>7.7192982456140355E-2</v>
      </c>
      <c r="AY7" s="17">
        <f t="shared" si="2"/>
        <v>8.8652482269503549E-2</v>
      </c>
      <c r="AZ7" s="17">
        <f t="shared" si="2"/>
        <v>0.1003584229390681</v>
      </c>
      <c r="BA7" s="17">
        <f t="shared" si="2"/>
        <v>0.11231884057971014</v>
      </c>
    </row>
    <row r="8" spans="2:53" x14ac:dyDescent="0.25">
      <c r="B8" s="43">
        <v>5</v>
      </c>
      <c r="C8" s="9" t="s">
        <v>30</v>
      </c>
      <c r="D8" s="5">
        <v>142</v>
      </c>
      <c r="E8" s="10">
        <f t="shared" ref="E7:E15" si="23">0.9*E7+0.1*D7</f>
        <v>148.85</v>
      </c>
      <c r="F8" s="10">
        <f t="shared" si="16"/>
        <v>148</v>
      </c>
      <c r="G8" s="10">
        <f t="shared" si="17"/>
        <v>147.44999999999999</v>
      </c>
      <c r="H8" s="10">
        <f t="shared" si="18"/>
        <v>147.19999999999999</v>
      </c>
      <c r="I8" s="10">
        <f t="shared" si="3"/>
        <v>147.25</v>
      </c>
      <c r="J8" s="10">
        <f t="shared" si="19"/>
        <v>147.60000000000002</v>
      </c>
      <c r="K8" s="10">
        <f t="shared" si="20"/>
        <v>148.25</v>
      </c>
      <c r="L8" s="10">
        <f t="shared" si="21"/>
        <v>149.20000000000002</v>
      </c>
      <c r="M8" s="10">
        <f t="shared" si="22"/>
        <v>150.45000000000002</v>
      </c>
      <c r="O8" s="13">
        <f t="shared" si="4"/>
        <v>-6.8499999999999943</v>
      </c>
      <c r="P8" s="13">
        <f t="shared" si="5"/>
        <v>-6</v>
      </c>
      <c r="Q8" s="13">
        <f t="shared" si="6"/>
        <v>-5.4499999999999886</v>
      </c>
      <c r="R8" s="13">
        <f t="shared" si="7"/>
        <v>-5.1999999999999886</v>
      </c>
      <c r="S8" s="13">
        <f t="shared" si="8"/>
        <v>-5.25</v>
      </c>
      <c r="T8" s="13">
        <f t="shared" si="9"/>
        <v>-5.6000000000000227</v>
      </c>
      <c r="U8" s="13">
        <f t="shared" si="10"/>
        <v>-6.25</v>
      </c>
      <c r="V8" s="13">
        <f t="shared" si="11"/>
        <v>-7.2000000000000171</v>
      </c>
      <c r="W8" s="13">
        <f t="shared" si="12"/>
        <v>-8.4500000000000171</v>
      </c>
      <c r="Y8">
        <f t="shared" si="13"/>
        <v>6.8499999999999943</v>
      </c>
      <c r="Z8">
        <f t="shared" si="0"/>
        <v>6</v>
      </c>
      <c r="AA8">
        <f t="shared" si="0"/>
        <v>5.4499999999999886</v>
      </c>
      <c r="AB8">
        <f t="shared" si="0"/>
        <v>5.1999999999999886</v>
      </c>
      <c r="AC8">
        <f t="shared" si="0"/>
        <v>5.25</v>
      </c>
      <c r="AD8">
        <f t="shared" si="0"/>
        <v>5.6000000000000227</v>
      </c>
      <c r="AE8">
        <f t="shared" si="0"/>
        <v>6.25</v>
      </c>
      <c r="AF8">
        <f t="shared" si="0"/>
        <v>7.2000000000000171</v>
      </c>
      <c r="AG8">
        <f t="shared" si="0"/>
        <v>8.4500000000000171</v>
      </c>
      <c r="AI8" s="13">
        <f t="shared" si="14"/>
        <v>46.922499999999921</v>
      </c>
      <c r="AJ8" s="13">
        <f t="shared" si="1"/>
        <v>36</v>
      </c>
      <c r="AK8" s="13">
        <f t="shared" si="1"/>
        <v>29.702499999999876</v>
      </c>
      <c r="AL8" s="13">
        <f t="shared" si="1"/>
        <v>27.039999999999882</v>
      </c>
      <c r="AM8" s="13">
        <f t="shared" si="1"/>
        <v>27.5625</v>
      </c>
      <c r="AN8" s="13">
        <f t="shared" si="1"/>
        <v>31.360000000000255</v>
      </c>
      <c r="AO8" s="13">
        <f t="shared" si="1"/>
        <v>39.0625</v>
      </c>
      <c r="AP8" s="13">
        <f t="shared" si="1"/>
        <v>51.840000000000245</v>
      </c>
      <c r="AQ8" s="13">
        <f t="shared" si="1"/>
        <v>71.402500000000288</v>
      </c>
      <c r="AS8" s="17">
        <f t="shared" si="15"/>
        <v>4.8239436619718266E-2</v>
      </c>
      <c r="AT8" s="17">
        <f t="shared" si="2"/>
        <v>4.0309035942223716E-2</v>
      </c>
      <c r="AU8" s="17">
        <f t="shared" si="2"/>
        <v>3.6824324324324247E-2</v>
      </c>
      <c r="AV8" s="17">
        <f t="shared" si="2"/>
        <v>3.526619192946754E-2</v>
      </c>
      <c r="AW8" s="17">
        <f t="shared" si="2"/>
        <v>3.5665760869565223E-2</v>
      </c>
      <c r="AX8" s="17">
        <f t="shared" si="2"/>
        <v>3.8030560271647015E-2</v>
      </c>
      <c r="AY8" s="17">
        <f t="shared" si="2"/>
        <v>4.2344173441734412E-2</v>
      </c>
      <c r="AZ8" s="17">
        <f t="shared" si="2"/>
        <v>4.856661045531209E-2</v>
      </c>
      <c r="BA8" s="17">
        <f t="shared" si="2"/>
        <v>5.6635388739946488E-2</v>
      </c>
    </row>
    <row r="9" spans="2:53" x14ac:dyDescent="0.25">
      <c r="B9" s="43">
        <v>6</v>
      </c>
      <c r="C9" s="9" t="s">
        <v>31</v>
      </c>
      <c r="D9" s="5">
        <v>160</v>
      </c>
      <c r="E9" s="10">
        <f t="shared" si="23"/>
        <v>148.16499999999999</v>
      </c>
      <c r="F9" s="10">
        <f t="shared" si="16"/>
        <v>146.80000000000001</v>
      </c>
      <c r="G9" s="10">
        <f t="shared" si="17"/>
        <v>145.815</v>
      </c>
      <c r="H9" s="10">
        <f t="shared" si="18"/>
        <v>145.12</v>
      </c>
      <c r="I9" s="29">
        <f t="shared" si="3"/>
        <v>144.625</v>
      </c>
      <c r="J9" s="10">
        <f t="shared" si="19"/>
        <v>144.24</v>
      </c>
      <c r="K9" s="10">
        <f t="shared" si="20"/>
        <v>143.875</v>
      </c>
      <c r="L9" s="10">
        <f t="shared" si="21"/>
        <v>143.44</v>
      </c>
      <c r="M9" s="10">
        <f t="shared" si="22"/>
        <v>142.845</v>
      </c>
      <c r="O9" s="13">
        <f t="shared" si="4"/>
        <v>11.835000000000008</v>
      </c>
      <c r="P9" s="13">
        <f t="shared" si="5"/>
        <v>13.199999999999989</v>
      </c>
      <c r="Q9" s="13">
        <f t="shared" si="6"/>
        <v>14.185000000000002</v>
      </c>
      <c r="R9" s="13">
        <f t="shared" si="7"/>
        <v>14.879999999999995</v>
      </c>
      <c r="S9" s="13">
        <f t="shared" si="8"/>
        <v>15.375</v>
      </c>
      <c r="T9" s="13">
        <f t="shared" si="9"/>
        <v>15.759999999999991</v>
      </c>
      <c r="U9" s="13">
        <f t="shared" si="10"/>
        <v>16.125</v>
      </c>
      <c r="V9" s="13">
        <f t="shared" si="11"/>
        <v>16.560000000000002</v>
      </c>
      <c r="W9" s="13">
        <f t="shared" si="12"/>
        <v>17.155000000000001</v>
      </c>
      <c r="Y9">
        <f t="shared" si="13"/>
        <v>11.835000000000008</v>
      </c>
      <c r="Z9">
        <f t="shared" si="0"/>
        <v>13.199999999999989</v>
      </c>
      <c r="AA9">
        <f t="shared" si="0"/>
        <v>14.185000000000002</v>
      </c>
      <c r="AB9">
        <f t="shared" si="0"/>
        <v>14.879999999999995</v>
      </c>
      <c r="AC9">
        <f t="shared" si="0"/>
        <v>15.375</v>
      </c>
      <c r="AD9">
        <f t="shared" si="0"/>
        <v>15.759999999999991</v>
      </c>
      <c r="AE9">
        <f t="shared" si="0"/>
        <v>16.125</v>
      </c>
      <c r="AF9">
        <f t="shared" si="0"/>
        <v>16.560000000000002</v>
      </c>
      <c r="AG9">
        <f t="shared" si="0"/>
        <v>17.155000000000001</v>
      </c>
      <c r="AI9" s="13">
        <f t="shared" si="14"/>
        <v>140.06722500000018</v>
      </c>
      <c r="AJ9" s="13">
        <f t="shared" si="1"/>
        <v>174.2399999999997</v>
      </c>
      <c r="AK9" s="13">
        <f t="shared" si="1"/>
        <v>201.21422500000006</v>
      </c>
      <c r="AL9" s="13">
        <f t="shared" si="1"/>
        <v>221.41439999999986</v>
      </c>
      <c r="AM9" s="13">
        <f t="shared" si="1"/>
        <v>236.390625</v>
      </c>
      <c r="AN9" s="13">
        <f t="shared" si="1"/>
        <v>248.37759999999972</v>
      </c>
      <c r="AO9" s="13">
        <f t="shared" si="1"/>
        <v>260.015625</v>
      </c>
      <c r="AP9" s="13">
        <f t="shared" si="1"/>
        <v>274.23360000000008</v>
      </c>
      <c r="AQ9" s="13">
        <f t="shared" si="1"/>
        <v>294.29402500000003</v>
      </c>
      <c r="AS9" s="17">
        <f t="shared" si="15"/>
        <v>7.3968750000000055E-2</v>
      </c>
      <c r="AT9" s="17">
        <f t="shared" si="2"/>
        <v>8.9089866027739273E-2</v>
      </c>
      <c r="AU9" s="17">
        <f t="shared" si="2"/>
        <v>9.6628065395095372E-2</v>
      </c>
      <c r="AV9" s="17">
        <f t="shared" si="2"/>
        <v>0.10204711449439355</v>
      </c>
      <c r="AW9" s="17">
        <f t="shared" si="2"/>
        <v>0.105946802646086</v>
      </c>
      <c r="AX9" s="17">
        <f t="shared" si="2"/>
        <v>0.10897147796024194</v>
      </c>
      <c r="AY9" s="17">
        <f t="shared" si="2"/>
        <v>0.11179284525790349</v>
      </c>
      <c r="AZ9" s="17">
        <f t="shared" si="2"/>
        <v>0.11509991311902695</v>
      </c>
      <c r="BA9" s="17">
        <f t="shared" si="2"/>
        <v>0.11959704406023425</v>
      </c>
    </row>
    <row r="10" spans="2:53" x14ac:dyDescent="0.25">
      <c r="B10" s="43">
        <v>7</v>
      </c>
      <c r="C10" s="9" t="s">
        <v>19</v>
      </c>
      <c r="D10" s="5">
        <v>140</v>
      </c>
      <c r="E10" s="10">
        <f t="shared" si="23"/>
        <v>149.3485</v>
      </c>
      <c r="F10" s="10">
        <f t="shared" si="16"/>
        <v>149.44</v>
      </c>
      <c r="G10" s="10">
        <f t="shared" si="17"/>
        <v>150.07049999999998</v>
      </c>
      <c r="H10" s="10">
        <f t="shared" si="18"/>
        <v>151.072</v>
      </c>
      <c r="I10" s="29">
        <f t="shared" si="3"/>
        <v>152.3125</v>
      </c>
      <c r="J10" s="10">
        <f t="shared" si="19"/>
        <v>153.696</v>
      </c>
      <c r="K10" s="10">
        <f t="shared" si="20"/>
        <v>155.16249999999999</v>
      </c>
      <c r="L10" s="10">
        <f t="shared" si="21"/>
        <v>156.68799999999999</v>
      </c>
      <c r="M10" s="10">
        <f t="shared" si="22"/>
        <v>158.28450000000001</v>
      </c>
      <c r="O10" s="13">
        <f t="shared" si="4"/>
        <v>-9.3485000000000014</v>
      </c>
      <c r="P10" s="13">
        <f t="shared" si="5"/>
        <v>-9.4399999999999977</v>
      </c>
      <c r="Q10" s="13">
        <f t="shared" si="6"/>
        <v>-10.070499999999981</v>
      </c>
      <c r="R10" s="13">
        <f t="shared" si="7"/>
        <v>-11.072000000000003</v>
      </c>
      <c r="S10" s="13">
        <f t="shared" si="8"/>
        <v>-12.3125</v>
      </c>
      <c r="T10" s="13">
        <f t="shared" si="9"/>
        <v>-13.695999999999998</v>
      </c>
      <c r="U10" s="13">
        <f t="shared" si="10"/>
        <v>-15.162499999999994</v>
      </c>
      <c r="V10" s="13">
        <f t="shared" si="11"/>
        <v>-16.687999999999988</v>
      </c>
      <c r="W10" s="13">
        <f t="shared" si="12"/>
        <v>-18.284500000000008</v>
      </c>
      <c r="Y10">
        <f t="shared" si="13"/>
        <v>9.3485000000000014</v>
      </c>
      <c r="Z10">
        <f t="shared" si="0"/>
        <v>9.4399999999999977</v>
      </c>
      <c r="AA10">
        <f t="shared" si="0"/>
        <v>10.070499999999981</v>
      </c>
      <c r="AB10">
        <f t="shared" si="0"/>
        <v>11.072000000000003</v>
      </c>
      <c r="AC10">
        <f t="shared" si="0"/>
        <v>12.3125</v>
      </c>
      <c r="AD10">
        <f t="shared" si="0"/>
        <v>13.695999999999998</v>
      </c>
      <c r="AE10">
        <f t="shared" si="0"/>
        <v>15.162499999999994</v>
      </c>
      <c r="AF10">
        <f t="shared" si="0"/>
        <v>16.687999999999988</v>
      </c>
      <c r="AG10">
        <f t="shared" si="0"/>
        <v>18.284500000000008</v>
      </c>
      <c r="AI10" s="13">
        <f t="shared" si="14"/>
        <v>87.394452250000029</v>
      </c>
      <c r="AJ10" s="13">
        <f t="shared" si="1"/>
        <v>89.113599999999963</v>
      </c>
      <c r="AK10" s="13">
        <f t="shared" si="1"/>
        <v>101.41497024999963</v>
      </c>
      <c r="AL10" s="13">
        <f t="shared" si="1"/>
        <v>122.58918400000006</v>
      </c>
      <c r="AM10" s="13">
        <f t="shared" si="1"/>
        <v>151.59765625</v>
      </c>
      <c r="AN10" s="13">
        <f t="shared" si="1"/>
        <v>187.58041599999996</v>
      </c>
      <c r="AO10" s="13">
        <f t="shared" si="1"/>
        <v>229.90140624999984</v>
      </c>
      <c r="AP10" s="13">
        <f t="shared" si="1"/>
        <v>278.48934399999962</v>
      </c>
      <c r="AQ10" s="13">
        <f t="shared" si="1"/>
        <v>334.32294025000033</v>
      </c>
      <c r="AS10" s="17">
        <f t="shared" si="15"/>
        <v>6.6775000000000015E-2</v>
      </c>
      <c r="AT10" s="17">
        <f t="shared" si="2"/>
        <v>6.3207866165378282E-2</v>
      </c>
      <c r="AU10" s="17">
        <f t="shared" si="2"/>
        <v>6.7388249464667968E-2</v>
      </c>
      <c r="AV10" s="17">
        <f t="shared" si="2"/>
        <v>7.3778657364372099E-2</v>
      </c>
      <c r="AW10" s="17">
        <f t="shared" si="2"/>
        <v>8.1500873755560255E-2</v>
      </c>
      <c r="AX10" s="17">
        <f t="shared" si="2"/>
        <v>8.9920393926959358E-2</v>
      </c>
      <c r="AY10" s="17">
        <f t="shared" si="2"/>
        <v>9.8652534874037023E-2</v>
      </c>
      <c r="AZ10" s="17">
        <f t="shared" si="2"/>
        <v>0.10755176025134931</v>
      </c>
      <c r="BA10" s="17">
        <f t="shared" si="2"/>
        <v>0.11669368426427046</v>
      </c>
    </row>
    <row r="11" spans="2:53" x14ac:dyDescent="0.25">
      <c r="B11" s="43">
        <v>8</v>
      </c>
      <c r="C11" s="9" t="s">
        <v>20</v>
      </c>
      <c r="D11" s="5">
        <v>150</v>
      </c>
      <c r="E11" s="10">
        <f t="shared" si="23"/>
        <v>148.41365000000002</v>
      </c>
      <c r="F11" s="10">
        <f t="shared" si="16"/>
        <v>147.55200000000002</v>
      </c>
      <c r="G11" s="10">
        <f t="shared" si="17"/>
        <v>147.04934999999998</v>
      </c>
      <c r="H11" s="10">
        <f t="shared" si="18"/>
        <v>146.64319999999998</v>
      </c>
      <c r="I11" s="29">
        <f t="shared" si="3"/>
        <v>146.15625</v>
      </c>
      <c r="J11" s="10">
        <f t="shared" si="19"/>
        <v>145.47839999999999</v>
      </c>
      <c r="K11" s="10">
        <f t="shared" si="20"/>
        <v>144.54874999999998</v>
      </c>
      <c r="L11" s="10">
        <f t="shared" si="21"/>
        <v>143.33760000000001</v>
      </c>
      <c r="M11" s="10">
        <f t="shared" si="22"/>
        <v>141.82845</v>
      </c>
      <c r="O11" s="13">
        <f t="shared" si="4"/>
        <v>1.5863499999999817</v>
      </c>
      <c r="P11" s="13">
        <f t="shared" si="5"/>
        <v>2.4479999999999791</v>
      </c>
      <c r="Q11" s="13">
        <f t="shared" si="6"/>
        <v>2.9506500000000244</v>
      </c>
      <c r="R11" s="13">
        <f t="shared" si="7"/>
        <v>3.3568000000000211</v>
      </c>
      <c r="S11" s="13">
        <f t="shared" si="8"/>
        <v>3.84375</v>
      </c>
      <c r="T11" s="13">
        <f t="shared" si="9"/>
        <v>4.5216000000000065</v>
      </c>
      <c r="U11" s="13">
        <f t="shared" si="10"/>
        <v>5.4512500000000159</v>
      </c>
      <c r="V11" s="13">
        <f t="shared" si="11"/>
        <v>6.662399999999991</v>
      </c>
      <c r="W11" s="13">
        <f t="shared" si="12"/>
        <v>8.1715499999999963</v>
      </c>
      <c r="Y11">
        <f t="shared" si="13"/>
        <v>1.5863499999999817</v>
      </c>
      <c r="Z11">
        <f t="shared" si="0"/>
        <v>2.4479999999999791</v>
      </c>
      <c r="AA11">
        <f t="shared" si="0"/>
        <v>2.9506500000000244</v>
      </c>
      <c r="AB11">
        <f t="shared" si="0"/>
        <v>3.3568000000000211</v>
      </c>
      <c r="AC11">
        <f t="shared" si="0"/>
        <v>3.84375</v>
      </c>
      <c r="AD11">
        <f t="shared" si="0"/>
        <v>4.5216000000000065</v>
      </c>
      <c r="AE11">
        <f t="shared" si="0"/>
        <v>5.4512500000000159</v>
      </c>
      <c r="AF11">
        <f t="shared" si="0"/>
        <v>6.662399999999991</v>
      </c>
      <c r="AG11">
        <f t="shared" si="0"/>
        <v>8.1715499999999963</v>
      </c>
      <c r="AI11" s="13">
        <f t="shared" si="14"/>
        <v>2.516506322499942</v>
      </c>
      <c r="AJ11" s="13">
        <f t="shared" si="1"/>
        <v>5.9927039999998977</v>
      </c>
      <c r="AK11" s="13">
        <f t="shared" si="1"/>
        <v>8.7063354225001444</v>
      </c>
      <c r="AL11" s="13">
        <f t="shared" si="1"/>
        <v>11.268106240000142</v>
      </c>
      <c r="AM11" s="13">
        <f t="shared" si="1"/>
        <v>14.7744140625</v>
      </c>
      <c r="AN11" s="13">
        <f t="shared" si="1"/>
        <v>20.444866560000058</v>
      </c>
      <c r="AO11" s="13">
        <f t="shared" si="1"/>
        <v>29.716126562500172</v>
      </c>
      <c r="AP11" s="13">
        <f t="shared" si="1"/>
        <v>44.387573759999881</v>
      </c>
      <c r="AQ11" s="13">
        <f t="shared" si="1"/>
        <v>66.774229402499941</v>
      </c>
      <c r="AS11" s="17">
        <f t="shared" si="15"/>
        <v>1.0575666666666544E-2</v>
      </c>
      <c r="AT11" s="17">
        <f t="shared" si="2"/>
        <v>1.6494439696079024E-2</v>
      </c>
      <c r="AU11" s="17">
        <f t="shared" si="2"/>
        <v>1.9997356864020984E-2</v>
      </c>
      <c r="AV11" s="17">
        <f t="shared" si="2"/>
        <v>2.2827710561114493E-2</v>
      </c>
      <c r="AW11" s="17">
        <f t="shared" si="2"/>
        <v>2.6211580216471003E-2</v>
      </c>
      <c r="AX11" s="17">
        <f t="shared" si="2"/>
        <v>3.0936754329698571E-2</v>
      </c>
      <c r="AY11" s="17">
        <f t="shared" si="2"/>
        <v>3.7471198473450464E-2</v>
      </c>
      <c r="AZ11" s="17">
        <f t="shared" si="2"/>
        <v>4.6091024654312071E-2</v>
      </c>
      <c r="BA11" s="17">
        <f t="shared" si="2"/>
        <v>5.7009116937914377E-2</v>
      </c>
    </row>
    <row r="12" spans="2:53" x14ac:dyDescent="0.25">
      <c r="B12" s="43">
        <v>9</v>
      </c>
      <c r="C12" s="9" t="s">
        <v>21</v>
      </c>
      <c r="D12" s="5">
        <v>150</v>
      </c>
      <c r="E12" s="10">
        <f t="shared" si="23"/>
        <v>148.57228500000002</v>
      </c>
      <c r="F12" s="10">
        <f t="shared" si="16"/>
        <v>148.04160000000002</v>
      </c>
      <c r="G12" s="10">
        <f t="shared" si="17"/>
        <v>147.93454499999996</v>
      </c>
      <c r="H12" s="10">
        <f t="shared" si="18"/>
        <v>147.98591999999996</v>
      </c>
      <c r="I12" s="29">
        <f t="shared" si="3"/>
        <v>148.078125</v>
      </c>
      <c r="J12" s="10">
        <f t="shared" si="19"/>
        <v>148.19136</v>
      </c>
      <c r="K12" s="10">
        <f t="shared" si="20"/>
        <v>148.36462499999999</v>
      </c>
      <c r="L12" s="10">
        <f t="shared" si="21"/>
        <v>148.66752</v>
      </c>
      <c r="M12" s="10">
        <f t="shared" si="22"/>
        <v>149.18284499999999</v>
      </c>
      <c r="O12" s="13">
        <f t="shared" si="4"/>
        <v>1.4277149999999779</v>
      </c>
      <c r="P12" s="13">
        <f t="shared" si="5"/>
        <v>1.9583999999999833</v>
      </c>
      <c r="Q12" s="13">
        <f t="shared" si="6"/>
        <v>2.0654550000000427</v>
      </c>
      <c r="R12" s="13">
        <f t="shared" si="7"/>
        <v>2.0140800000000354</v>
      </c>
      <c r="S12" s="13">
        <f t="shared" si="8"/>
        <v>1.921875</v>
      </c>
      <c r="T12" s="13">
        <f t="shared" si="9"/>
        <v>1.8086399999999969</v>
      </c>
      <c r="U12" s="13">
        <f t="shared" si="10"/>
        <v>1.6353750000000105</v>
      </c>
      <c r="V12" s="13">
        <f t="shared" si="11"/>
        <v>1.3324800000000039</v>
      </c>
      <c r="W12" s="13">
        <f t="shared" si="12"/>
        <v>0.81715500000001384</v>
      </c>
      <c r="Y12">
        <f t="shared" si="13"/>
        <v>1.4277149999999779</v>
      </c>
      <c r="Z12">
        <f t="shared" si="0"/>
        <v>1.9583999999999833</v>
      </c>
      <c r="AA12">
        <f t="shared" si="0"/>
        <v>2.0654550000000427</v>
      </c>
      <c r="AB12">
        <f t="shared" si="0"/>
        <v>2.0140800000000354</v>
      </c>
      <c r="AC12">
        <f t="shared" si="0"/>
        <v>1.921875</v>
      </c>
      <c r="AD12">
        <f t="shared" si="0"/>
        <v>1.8086399999999969</v>
      </c>
      <c r="AE12">
        <f t="shared" si="0"/>
        <v>1.6353750000000105</v>
      </c>
      <c r="AF12">
        <f t="shared" si="0"/>
        <v>1.3324800000000039</v>
      </c>
      <c r="AG12">
        <f t="shared" si="0"/>
        <v>0.81715500000001384</v>
      </c>
      <c r="AI12" s="13">
        <f t="shared" si="14"/>
        <v>2.0383701212249368</v>
      </c>
      <c r="AJ12" s="13">
        <f t="shared" si="1"/>
        <v>3.8353305599999343</v>
      </c>
      <c r="AK12" s="13">
        <f t="shared" si="1"/>
        <v>4.266104357025176</v>
      </c>
      <c r="AL12" s="13">
        <f t="shared" si="1"/>
        <v>4.0565182464001426</v>
      </c>
      <c r="AM12" s="13">
        <f t="shared" si="1"/>
        <v>3.693603515625</v>
      </c>
      <c r="AN12" s="13">
        <f t="shared" si="1"/>
        <v>3.2711786495999888</v>
      </c>
      <c r="AO12" s="13">
        <f t="shared" si="1"/>
        <v>2.674451390625034</v>
      </c>
      <c r="AP12" s="13">
        <f t="shared" si="1"/>
        <v>1.7755029504000104</v>
      </c>
      <c r="AQ12" s="13">
        <f t="shared" si="1"/>
        <v>0.66774229402502261</v>
      </c>
      <c r="AS12" s="17">
        <f t="shared" si="15"/>
        <v>9.5180999999998524E-3</v>
      </c>
      <c r="AT12" s="17">
        <f t="shared" si="2"/>
        <v>1.318146247801185E-2</v>
      </c>
      <c r="AU12" s="17">
        <f t="shared" si="2"/>
        <v>1.395185542442153E-2</v>
      </c>
      <c r="AV12" s="17">
        <f t="shared" si="2"/>
        <v>1.3614669920403217E-2</v>
      </c>
      <c r="AW12" s="17">
        <f t="shared" si="2"/>
        <v>1.298687740022835E-2</v>
      </c>
      <c r="AX12" s="17">
        <f t="shared" si="2"/>
        <v>1.2214093067426379E-2</v>
      </c>
      <c r="AY12" s="17">
        <f t="shared" si="2"/>
        <v>1.1035562397160067E-2</v>
      </c>
      <c r="AZ12" s="17">
        <f t="shared" si="2"/>
        <v>8.9811166239931114E-3</v>
      </c>
      <c r="BA12" s="17">
        <f t="shared" si="2"/>
        <v>5.4965267463936568E-3</v>
      </c>
    </row>
    <row r="13" spans="2:53" x14ac:dyDescent="0.25">
      <c r="B13" s="43">
        <v>10</v>
      </c>
      <c r="C13" s="9" t="s">
        <v>22</v>
      </c>
      <c r="D13" s="5">
        <v>163</v>
      </c>
      <c r="E13" s="10">
        <f t="shared" si="23"/>
        <v>148.71505650000003</v>
      </c>
      <c r="F13" s="10">
        <f t="shared" si="16"/>
        <v>148.43328000000002</v>
      </c>
      <c r="G13" s="10">
        <f t="shared" si="17"/>
        <v>148.55418149999997</v>
      </c>
      <c r="H13" s="10">
        <f t="shared" si="18"/>
        <v>148.79155199999997</v>
      </c>
      <c r="I13" s="29">
        <f t="shared" si="3"/>
        <v>149.0390625</v>
      </c>
      <c r="J13" s="10">
        <f t="shared" si="19"/>
        <v>149.276544</v>
      </c>
      <c r="K13" s="10">
        <f t="shared" si="20"/>
        <v>149.5093875</v>
      </c>
      <c r="L13" s="10">
        <f t="shared" si="21"/>
        <v>149.73350400000001</v>
      </c>
      <c r="M13" s="10">
        <f t="shared" si="22"/>
        <v>149.9182845</v>
      </c>
      <c r="O13" s="13">
        <f t="shared" si="4"/>
        <v>14.284943499999969</v>
      </c>
      <c r="P13" s="13">
        <f t="shared" si="5"/>
        <v>14.566719999999975</v>
      </c>
      <c r="Q13" s="13">
        <f t="shared" si="6"/>
        <v>14.44581850000003</v>
      </c>
      <c r="R13" s="13">
        <f t="shared" si="7"/>
        <v>14.208448000000033</v>
      </c>
      <c r="S13" s="13">
        <f t="shared" si="8"/>
        <v>13.9609375</v>
      </c>
      <c r="T13" s="13">
        <f t="shared" si="9"/>
        <v>13.723455999999999</v>
      </c>
      <c r="U13" s="13">
        <f t="shared" si="10"/>
        <v>13.490612499999997</v>
      </c>
      <c r="V13" s="13">
        <f t="shared" si="11"/>
        <v>13.266495999999989</v>
      </c>
      <c r="W13" s="13">
        <f t="shared" si="12"/>
        <v>13.081715500000001</v>
      </c>
      <c r="Y13">
        <f t="shared" si="13"/>
        <v>14.284943499999969</v>
      </c>
      <c r="Z13">
        <f t="shared" si="0"/>
        <v>14.566719999999975</v>
      </c>
      <c r="AA13">
        <f t="shared" si="0"/>
        <v>14.44581850000003</v>
      </c>
      <c r="AB13">
        <f t="shared" si="0"/>
        <v>14.208448000000033</v>
      </c>
      <c r="AC13">
        <f t="shared" si="0"/>
        <v>13.9609375</v>
      </c>
      <c r="AD13">
        <f t="shared" si="0"/>
        <v>13.723455999999999</v>
      </c>
      <c r="AE13">
        <f t="shared" si="0"/>
        <v>13.490612499999997</v>
      </c>
      <c r="AF13">
        <f t="shared" si="0"/>
        <v>13.266495999999989</v>
      </c>
      <c r="AG13">
        <f t="shared" si="0"/>
        <v>13.081715500000001</v>
      </c>
      <c r="AI13" s="13">
        <f t="shared" si="14"/>
        <v>204.05961079819136</v>
      </c>
      <c r="AJ13" s="13">
        <f t="shared" si="1"/>
        <v>212.18933155839929</v>
      </c>
      <c r="AK13" s="13">
        <f t="shared" si="1"/>
        <v>208.68167213494311</v>
      </c>
      <c r="AL13" s="13">
        <f t="shared" si="1"/>
        <v>201.87999456870492</v>
      </c>
      <c r="AM13" s="13">
        <f t="shared" si="1"/>
        <v>194.90777587890625</v>
      </c>
      <c r="AN13" s="13">
        <f t="shared" si="1"/>
        <v>188.33324458393597</v>
      </c>
      <c r="AO13" s="31">
        <f t="shared" si="1"/>
        <v>181.99662562515618</v>
      </c>
      <c r="AP13" s="13">
        <f t="shared" si="1"/>
        <v>175.99991611801573</v>
      </c>
      <c r="AQ13" s="13">
        <f t="shared" si="1"/>
        <v>171.13128042294028</v>
      </c>
      <c r="AS13" s="17">
        <f t="shared" si="15"/>
        <v>8.7637690184048891E-2</v>
      </c>
      <c r="AT13" s="17">
        <f t="shared" si="2"/>
        <v>9.7950539392761299E-2</v>
      </c>
      <c r="AU13" s="17">
        <f t="shared" si="2"/>
        <v>9.7321965128036161E-2</v>
      </c>
      <c r="AV13" s="17">
        <f t="shared" si="2"/>
        <v>9.5644887653330957E-2</v>
      </c>
      <c r="AW13" s="17">
        <f t="shared" si="2"/>
        <v>9.3828831760555884E-2</v>
      </c>
      <c r="AX13" s="17">
        <f t="shared" si="2"/>
        <v>9.2079591550034062E-2</v>
      </c>
      <c r="AY13" s="17">
        <f t="shared" si="2"/>
        <v>9.0373290662463329E-2</v>
      </c>
      <c r="AZ13" s="17">
        <f t="shared" si="2"/>
        <v>8.8733531866017373E-2</v>
      </c>
      <c r="BA13" s="17">
        <f t="shared" si="2"/>
        <v>8.7366655761959594E-2</v>
      </c>
    </row>
    <row r="14" spans="2:53" x14ac:dyDescent="0.25">
      <c r="B14" s="43">
        <v>11</v>
      </c>
      <c r="C14" s="9" t="s">
        <v>23</v>
      </c>
      <c r="D14" s="5">
        <v>150</v>
      </c>
      <c r="E14" s="10">
        <f t="shared" si="23"/>
        <v>150.14355085000005</v>
      </c>
      <c r="F14" s="10">
        <f t="shared" si="16"/>
        <v>151.34662400000002</v>
      </c>
      <c r="G14" s="10">
        <f t="shared" si="17"/>
        <v>152.88792704999997</v>
      </c>
      <c r="H14" s="10">
        <f t="shared" si="18"/>
        <v>154.47493119999999</v>
      </c>
      <c r="I14" s="29">
        <f t="shared" si="3"/>
        <v>156.01953125</v>
      </c>
      <c r="J14" s="10">
        <f t="shared" si="19"/>
        <v>157.51061759999999</v>
      </c>
      <c r="K14" s="10">
        <f t="shared" si="20"/>
        <v>158.95281624999998</v>
      </c>
      <c r="L14" s="10">
        <f t="shared" si="21"/>
        <v>160.34670080000001</v>
      </c>
      <c r="M14" s="10">
        <f t="shared" si="22"/>
        <v>161.69182845</v>
      </c>
      <c r="O14" s="13">
        <f t="shared" si="4"/>
        <v>-0.14355085000005374</v>
      </c>
      <c r="P14" s="13">
        <f t="shared" si="5"/>
        <v>-1.3466240000000198</v>
      </c>
      <c r="Q14" s="13">
        <f t="shared" si="6"/>
        <v>-2.8879270499999734</v>
      </c>
      <c r="R14" s="13">
        <f t="shared" si="7"/>
        <v>-4.4749311999999861</v>
      </c>
      <c r="S14" s="13">
        <f t="shared" si="8"/>
        <v>-6.01953125</v>
      </c>
      <c r="T14" s="13">
        <f t="shared" si="9"/>
        <v>-7.5106175999999891</v>
      </c>
      <c r="U14" s="13">
        <f t="shared" si="10"/>
        <v>-8.9528162499999837</v>
      </c>
      <c r="V14" s="13">
        <f t="shared" si="11"/>
        <v>-10.346700800000008</v>
      </c>
      <c r="W14" s="13">
        <f t="shared" si="12"/>
        <v>-11.691828450000003</v>
      </c>
      <c r="Y14">
        <f t="shared" si="13"/>
        <v>0.14355085000005374</v>
      </c>
      <c r="Z14">
        <f t="shared" si="0"/>
        <v>1.3466240000000198</v>
      </c>
      <c r="AA14">
        <f t="shared" si="0"/>
        <v>2.8879270499999734</v>
      </c>
      <c r="AB14">
        <f t="shared" si="0"/>
        <v>4.4749311999999861</v>
      </c>
      <c r="AC14">
        <f t="shared" si="0"/>
        <v>6.01953125</v>
      </c>
      <c r="AD14">
        <f t="shared" si="0"/>
        <v>7.5106175999999891</v>
      </c>
      <c r="AE14">
        <f t="shared" si="0"/>
        <v>8.9528162499999837</v>
      </c>
      <c r="AF14">
        <f t="shared" si="0"/>
        <v>10.346700800000008</v>
      </c>
      <c r="AG14">
        <f t="shared" si="0"/>
        <v>11.691828450000003</v>
      </c>
      <c r="AI14" s="13">
        <f t="shared" si="14"/>
        <v>2.0606846535737928E-2</v>
      </c>
      <c r="AJ14" s="13">
        <f t="shared" si="1"/>
        <v>1.8133961973760533</v>
      </c>
      <c r="AK14" s="13">
        <f t="shared" si="1"/>
        <v>8.3401226461215483</v>
      </c>
      <c r="AL14" s="13">
        <f t="shared" si="1"/>
        <v>20.025009244733315</v>
      </c>
      <c r="AM14" s="13">
        <f t="shared" si="1"/>
        <v>36.234756469726563</v>
      </c>
      <c r="AN14" s="31">
        <f t="shared" si="1"/>
        <v>56.409376733429596</v>
      </c>
      <c r="AO14" s="13">
        <f t="shared" si="1"/>
        <v>80.15291880626377</v>
      </c>
      <c r="AP14" s="13">
        <f t="shared" si="1"/>
        <v>107.05421744472081</v>
      </c>
      <c r="AQ14" s="13">
        <f t="shared" si="1"/>
        <v>136.69885250422948</v>
      </c>
      <c r="AS14" s="17">
        <f t="shared" si="15"/>
        <v>9.57005666667025E-4</v>
      </c>
      <c r="AT14" s="17">
        <f t="shared" si="2"/>
        <v>8.9689100356055637E-3</v>
      </c>
      <c r="AU14" s="17">
        <f t="shared" si="2"/>
        <v>1.9081542578709736E-2</v>
      </c>
      <c r="AV14" s="17">
        <f t="shared" si="2"/>
        <v>2.9269356229393566E-2</v>
      </c>
      <c r="AW14" s="17">
        <f t="shared" si="2"/>
        <v>3.8967690117993725E-2</v>
      </c>
      <c r="AX14" s="17">
        <f t="shared" si="2"/>
        <v>4.8138957602463561E-2</v>
      </c>
      <c r="AY14" s="17">
        <f t="shared" si="2"/>
        <v>5.6839446041255216E-2</v>
      </c>
      <c r="AZ14" s="17">
        <f t="shared" si="2"/>
        <v>6.5092906461794192E-2</v>
      </c>
      <c r="BA14" s="17">
        <f t="shared" si="2"/>
        <v>7.2915927746983633E-2</v>
      </c>
    </row>
    <row r="15" spans="2:53" x14ac:dyDescent="0.25">
      <c r="B15" s="43">
        <v>12</v>
      </c>
      <c r="C15" s="9" t="s">
        <v>24</v>
      </c>
      <c r="D15" s="5">
        <v>145</v>
      </c>
      <c r="E15" s="10">
        <f t="shared" si="23"/>
        <v>150.12919576500005</v>
      </c>
      <c r="F15" s="10">
        <f t="shared" si="16"/>
        <v>151.07729920000003</v>
      </c>
      <c r="G15" s="10">
        <f t="shared" si="17"/>
        <v>152.02154893499997</v>
      </c>
      <c r="H15" s="10">
        <f t="shared" si="18"/>
        <v>152.68495872</v>
      </c>
      <c r="I15" s="29">
        <f t="shared" si="3"/>
        <v>153.009765625</v>
      </c>
      <c r="J15" s="10">
        <f t="shared" si="19"/>
        <v>153.00424704</v>
      </c>
      <c r="K15" s="10">
        <f t="shared" si="20"/>
        <v>152.68584487499999</v>
      </c>
      <c r="L15" s="10">
        <f t="shared" si="21"/>
        <v>152.06934016</v>
      </c>
      <c r="M15" s="10">
        <f t="shared" si="22"/>
        <v>151.16918284499999</v>
      </c>
      <c r="O15" s="13">
        <f t="shared" si="4"/>
        <v>-5.1291957650000484</v>
      </c>
      <c r="P15" s="13">
        <f t="shared" si="5"/>
        <v>-6.0772992000000272</v>
      </c>
      <c r="Q15" s="13">
        <f t="shared" si="6"/>
        <v>-7.02154893499997</v>
      </c>
      <c r="R15" s="13">
        <f t="shared" si="7"/>
        <v>-7.6849587199999974</v>
      </c>
      <c r="S15" s="13">
        <f t="shared" si="8"/>
        <v>-8.009765625</v>
      </c>
      <c r="T15" s="13">
        <f t="shared" si="9"/>
        <v>-8.0042470399999956</v>
      </c>
      <c r="U15" s="13">
        <f t="shared" si="10"/>
        <v>-7.6858448749999866</v>
      </c>
      <c r="V15" s="13">
        <f t="shared" si="11"/>
        <v>-7.0693401599999959</v>
      </c>
      <c r="W15" s="13">
        <f t="shared" si="12"/>
        <v>-6.1691828449999946</v>
      </c>
      <c r="Y15">
        <f t="shared" si="13"/>
        <v>5.1291957650000484</v>
      </c>
      <c r="Z15">
        <f t="shared" si="0"/>
        <v>6.0772992000000272</v>
      </c>
      <c r="AA15">
        <f t="shared" si="0"/>
        <v>7.02154893499997</v>
      </c>
      <c r="AB15">
        <f t="shared" si="0"/>
        <v>7.6849587199999974</v>
      </c>
      <c r="AC15">
        <f t="shared" si="0"/>
        <v>8.009765625</v>
      </c>
      <c r="AD15">
        <f t="shared" si="0"/>
        <v>8.0042470399999956</v>
      </c>
      <c r="AE15">
        <f t="shared" si="0"/>
        <v>7.6858448749999866</v>
      </c>
      <c r="AF15">
        <f t="shared" si="0"/>
        <v>7.0693401599999959</v>
      </c>
      <c r="AG15">
        <f t="shared" si="0"/>
        <v>6.1691828449999946</v>
      </c>
      <c r="AI15" s="13">
        <f t="shared" si="14"/>
        <v>26.308649195694432</v>
      </c>
      <c r="AJ15" s="13">
        <f t="shared" si="1"/>
        <v>36.933565566320972</v>
      </c>
      <c r="AK15" s="13">
        <f t="shared" si="1"/>
        <v>49.302149446599216</v>
      </c>
      <c r="AL15" s="13">
        <f t="shared" si="1"/>
        <v>59.058590528103998</v>
      </c>
      <c r="AM15" s="13">
        <f t="shared" si="1"/>
        <v>64.156345367431641</v>
      </c>
      <c r="AN15" s="13">
        <f t="shared" si="1"/>
        <v>64.067970677348697</v>
      </c>
      <c r="AO15" s="13">
        <f t="shared" si="1"/>
        <v>59.072211442563557</v>
      </c>
      <c r="AP15" s="13">
        <f t="shared" si="1"/>
        <v>49.975570297788771</v>
      </c>
      <c r="AQ15" s="13">
        <f t="shared" si="1"/>
        <v>38.058816975042227</v>
      </c>
      <c r="AS15" s="17">
        <f t="shared" si="15"/>
        <v>3.5373763896552057E-2</v>
      </c>
      <c r="AT15" s="17">
        <f t="shared" si="2"/>
        <v>4.0480461971653628E-2</v>
      </c>
      <c r="AU15" s="17">
        <f t="shared" si="2"/>
        <v>4.6476532028181562E-2</v>
      </c>
      <c r="AV15" s="17">
        <f t="shared" si="2"/>
        <v>5.0551772257536091E-2</v>
      </c>
      <c r="AW15" s="17">
        <f t="shared" si="2"/>
        <v>5.2459428172546056E-2</v>
      </c>
      <c r="AX15" s="17">
        <f t="shared" si="2"/>
        <v>5.2312001180480183E-2</v>
      </c>
      <c r="AY15" s="17">
        <f t="shared" si="2"/>
        <v>5.0232885842643772E-2</v>
      </c>
      <c r="AZ15" s="17">
        <f t="shared" si="2"/>
        <v>4.6299905310721402E-2</v>
      </c>
      <c r="BA15" s="17">
        <f t="shared" si="2"/>
        <v>4.0568222618110127E-2</v>
      </c>
    </row>
    <row r="16" spans="2:53" x14ac:dyDescent="0.25">
      <c r="B16" s="55" t="s">
        <v>11</v>
      </c>
      <c r="C16" s="56"/>
      <c r="D16" s="57"/>
      <c r="E16" s="29">
        <f t="shared" ref="E16" si="24">0.9*D15+0.1*E15</f>
        <v>145.5129195765</v>
      </c>
      <c r="F16" s="10">
        <f t="shared" si="16"/>
        <v>149.86183936000003</v>
      </c>
      <c r="G16" s="11">
        <f t="shared" si="17"/>
        <v>149.91508425449996</v>
      </c>
      <c r="H16" s="10">
        <f t="shared" si="18"/>
        <v>149.61097523199999</v>
      </c>
      <c r="I16" s="29">
        <f t="shared" si="3"/>
        <v>149.0048828125</v>
      </c>
      <c r="J16" s="10">
        <f t="shared" si="19"/>
        <v>148.201698816</v>
      </c>
      <c r="K16" s="10">
        <f t="shared" si="20"/>
        <v>147.30575346249998</v>
      </c>
      <c r="L16" s="10">
        <f t="shared" si="21"/>
        <v>146.41386803200001</v>
      </c>
      <c r="M16" s="10">
        <f t="shared" si="22"/>
        <v>145.6169182845</v>
      </c>
      <c r="O16" s="13"/>
      <c r="P16" s="13"/>
      <c r="Q16" s="13"/>
      <c r="R16" s="13"/>
      <c r="S16" s="13"/>
      <c r="T16" s="13"/>
      <c r="U16" s="13"/>
      <c r="V16" s="13"/>
      <c r="W16" s="13"/>
      <c r="AI16" s="33">
        <f>AVERAGE(AI5:AI15)</f>
        <v>67.87072004855878</v>
      </c>
      <c r="AJ16" s="33">
        <f>AVERAGE(AJ5:AJ15)</f>
        <v>73.647084352917815</v>
      </c>
      <c r="AK16" s="33">
        <f t="shared" ref="AK16:AQ16" si="25">AVERAGE(AK5:AK15)</f>
        <v>79.898007205198979</v>
      </c>
      <c r="AL16" s="33">
        <f t="shared" si="25"/>
        <v>86.939254802540205</v>
      </c>
      <c r="AM16" s="33">
        <f t="shared" si="25"/>
        <v>94.960697867653593</v>
      </c>
      <c r="AN16" s="33">
        <f t="shared" si="25"/>
        <v>104.16769574584674</v>
      </c>
      <c r="AO16" s="33">
        <f t="shared" si="25"/>
        <v>114.89471500700985</v>
      </c>
      <c r="AP16" s="33">
        <f t="shared" si="25"/>
        <v>127.70506587008413</v>
      </c>
      <c r="AQ16" s="33">
        <f t="shared" si="25"/>
        <v>143.50912607715796</v>
      </c>
      <c r="AS16" s="13"/>
      <c r="AT16" s="13"/>
      <c r="AU16" s="13"/>
      <c r="AV16" s="13"/>
      <c r="AW16" s="13"/>
      <c r="AX16" s="13"/>
      <c r="AY16" s="13"/>
      <c r="AZ16" s="13"/>
      <c r="BA16" s="13"/>
    </row>
    <row r="17" spans="2:37" x14ac:dyDescent="0.25">
      <c r="B17" s="55" t="s">
        <v>14</v>
      </c>
      <c r="C17" s="56"/>
      <c r="D17" s="57"/>
      <c r="E17" s="30">
        <f>SUM(O5:O16)/E18</f>
        <v>-0.6108018730957514</v>
      </c>
      <c r="F17" s="30">
        <f t="shared" ref="F17:M17" si="26">SUM(P5:P16)/F18</f>
        <v>-0.10126778556222892</v>
      </c>
      <c r="G17" s="30">
        <f t="shared" si="26"/>
        <v>-3.8641066545102937E-2</v>
      </c>
      <c r="H17" s="30">
        <f t="shared" si="26"/>
        <v>-0.12455500549501099</v>
      </c>
      <c r="I17" s="30">
        <f t="shared" si="26"/>
        <v>-0.24006767899595211</v>
      </c>
      <c r="J17" s="30">
        <f t="shared" si="26"/>
        <v>-0.34120574335995385</v>
      </c>
      <c r="K17" s="30">
        <f t="shared" si="26"/>
        <v>-0.41405137085241167</v>
      </c>
      <c r="L17" s="30">
        <f t="shared" si="26"/>
        <v>-0.45603814483547173</v>
      </c>
      <c r="M17" s="30">
        <f t="shared" si="26"/>
        <v>-0.46860183785995962</v>
      </c>
      <c r="N17" s="13">
        <f>MIN(E17:M17)</f>
        <v>-0.6108018730957514</v>
      </c>
      <c r="O17" s="13"/>
      <c r="P17" t="s">
        <v>18</v>
      </c>
      <c r="Q17" t="s">
        <v>18</v>
      </c>
      <c r="AI17" s="13"/>
    </row>
    <row r="18" spans="2:37" x14ac:dyDescent="0.25">
      <c r="B18" s="55" t="s">
        <v>15</v>
      </c>
      <c r="C18" s="56"/>
      <c r="D18" s="57"/>
      <c r="E18" s="30">
        <f>AVERAGE(Y5:Y16)</f>
        <v>6.282295919545458</v>
      </c>
      <c r="F18" s="30">
        <f t="shared" ref="F18:M18" si="27">AVERAGE(Z5:Z16)</f>
        <v>6.8215493818181789</v>
      </c>
      <c r="G18" s="30">
        <f t="shared" si="27"/>
        <v>7.3251726804545463</v>
      </c>
      <c r="H18" s="30">
        <f t="shared" si="27"/>
        <v>7.8082925381818233</v>
      </c>
      <c r="I18" s="30">
        <f t="shared" si="27"/>
        <v>8.2903053977272734</v>
      </c>
      <c r="J18" s="30">
        <f t="shared" si="27"/>
        <v>8.7840509672727265</v>
      </c>
      <c r="K18" s="30">
        <f t="shared" si="27"/>
        <v>9.295763511363635</v>
      </c>
      <c r="L18" s="30">
        <f t="shared" si="27"/>
        <v>9.8295833599999991</v>
      </c>
      <c r="M18" s="30">
        <f t="shared" si="27"/>
        <v>10.392811981363639</v>
      </c>
      <c r="N18" s="13">
        <f>MIN(E18:M18)</f>
        <v>6.282295919545458</v>
      </c>
      <c r="AI18" s="44">
        <f>SUM(AI5:AI15)/11</f>
        <v>67.87072004855878</v>
      </c>
    </row>
    <row r="19" spans="2:37" x14ac:dyDescent="0.25">
      <c r="B19" s="55" t="s">
        <v>13</v>
      </c>
      <c r="C19" s="56"/>
      <c r="D19" s="57"/>
      <c r="E19" s="29">
        <f>AVERAGE(AI5:AI15)</f>
        <v>67.87072004855878</v>
      </c>
      <c r="F19" s="29">
        <f t="shared" ref="F19:M19" si="28">AVERAGE(AJ5:AJ15)</f>
        <v>73.647084352917815</v>
      </c>
      <c r="G19" s="29">
        <f t="shared" si="28"/>
        <v>79.898007205198979</v>
      </c>
      <c r="H19" s="29">
        <f t="shared" si="28"/>
        <v>86.939254802540205</v>
      </c>
      <c r="I19" s="29">
        <f t="shared" si="28"/>
        <v>94.960697867653593</v>
      </c>
      <c r="J19" s="29">
        <f t="shared" si="28"/>
        <v>104.16769574584674</v>
      </c>
      <c r="K19" s="29">
        <f t="shared" si="28"/>
        <v>114.89471500700985</v>
      </c>
      <c r="L19" s="29">
        <f t="shared" si="28"/>
        <v>127.70506587008413</v>
      </c>
      <c r="M19" s="29">
        <f t="shared" si="28"/>
        <v>143.50912607715796</v>
      </c>
      <c r="N19" s="47">
        <f>MIN(E19:M19)</f>
        <v>67.87072004855878</v>
      </c>
      <c r="Q19" t="s">
        <v>18</v>
      </c>
      <c r="AI19" s="44"/>
    </row>
    <row r="20" spans="2:37" x14ac:dyDescent="0.25">
      <c r="B20" s="55" t="s">
        <v>16</v>
      </c>
      <c r="C20" s="56"/>
      <c r="D20" s="57"/>
      <c r="E20" s="35">
        <f>AVERAGE(AS5:AS15)</f>
        <v>4.2471167266748863E-2</v>
      </c>
      <c r="F20" s="35">
        <f t="shared" ref="F20:M20" si="29">AVERAGE(AT5:AT15)</f>
        <v>4.5759328670862388E-2</v>
      </c>
      <c r="G20" s="35">
        <f t="shared" si="29"/>
        <v>4.926250711657159E-2</v>
      </c>
      <c r="H20" s="35">
        <f t="shared" si="29"/>
        <v>5.2543925298129748E-2</v>
      </c>
      <c r="I20" s="35">
        <f t="shared" si="29"/>
        <v>5.5776369741929878E-2</v>
      </c>
      <c r="J20" s="35">
        <f t="shared" si="29"/>
        <v>5.9072437485917402E-2</v>
      </c>
      <c r="K20" s="35">
        <f t="shared" si="29"/>
        <v>6.2490401750922846E-2</v>
      </c>
      <c r="L20" s="35">
        <f t="shared" si="29"/>
        <v>6.6070471971054062E-2</v>
      </c>
      <c r="M20" s="35">
        <f t="shared" si="29"/>
        <v>6.9872855223229335E-2</v>
      </c>
      <c r="N20" s="19">
        <f>MIN(E20:M20)</f>
        <v>4.2471167266748863E-2</v>
      </c>
      <c r="P20" t="s">
        <v>18</v>
      </c>
    </row>
    <row r="21" spans="2:37" x14ac:dyDescent="0.25">
      <c r="Q21" t="s">
        <v>18</v>
      </c>
      <c r="T21" t="s">
        <v>18</v>
      </c>
    </row>
    <row r="22" spans="2:37" ht="15" customHeight="1" x14ac:dyDescent="0.25">
      <c r="H22" t="s">
        <v>18</v>
      </c>
      <c r="P22" t="s">
        <v>18</v>
      </c>
      <c r="AI22" s="49">
        <f>SUM(AI5:AI15)/11</f>
        <v>67.87072004855878</v>
      </c>
    </row>
    <row r="23" spans="2:37" x14ac:dyDescent="0.25">
      <c r="H23" t="s">
        <v>18</v>
      </c>
      <c r="I23" t="s">
        <v>18</v>
      </c>
      <c r="L23" t="s">
        <v>18</v>
      </c>
    </row>
    <row r="24" spans="2:37" x14ac:dyDescent="0.25">
      <c r="B24" t="s">
        <v>72</v>
      </c>
    </row>
    <row r="25" spans="2:37" ht="15" customHeight="1" x14ac:dyDescent="0.25">
      <c r="B25" s="67" t="s">
        <v>0</v>
      </c>
      <c r="C25" s="67" t="s">
        <v>32</v>
      </c>
      <c r="D25" s="67" t="s">
        <v>33</v>
      </c>
      <c r="E25" s="60" t="s">
        <v>73</v>
      </c>
      <c r="F25" s="60" t="s">
        <v>104</v>
      </c>
      <c r="H25" s="58" t="s">
        <v>74</v>
      </c>
      <c r="I25" s="58" t="s">
        <v>75</v>
      </c>
      <c r="J25" s="58" t="s">
        <v>76</v>
      </c>
      <c r="L25" s="58" t="s">
        <v>97</v>
      </c>
      <c r="M25" s="58" t="s">
        <v>77</v>
      </c>
      <c r="N25" s="58" t="s">
        <v>78</v>
      </c>
      <c r="P25" s="58" t="s">
        <v>96</v>
      </c>
      <c r="Q25" s="58" t="s">
        <v>79</v>
      </c>
      <c r="R25" s="58" t="s">
        <v>80</v>
      </c>
      <c r="T25" s="58" t="s">
        <v>98</v>
      </c>
      <c r="U25" s="58" t="s">
        <v>81</v>
      </c>
      <c r="V25" s="58" t="s">
        <v>82</v>
      </c>
    </row>
    <row r="26" spans="2:37" x14ac:dyDescent="0.25">
      <c r="B26" s="67"/>
      <c r="C26" s="67"/>
      <c r="D26" s="67"/>
      <c r="E26" s="60"/>
      <c r="F26" s="60"/>
      <c r="H26" s="58"/>
      <c r="I26" s="58"/>
      <c r="J26" s="58"/>
      <c r="L26" s="58"/>
      <c r="M26" s="58"/>
      <c r="N26" s="58"/>
      <c r="P26" s="58"/>
      <c r="Q26" s="58"/>
      <c r="R26" s="58"/>
      <c r="T26" s="58"/>
      <c r="U26" s="58"/>
      <c r="V26" s="58"/>
      <c r="AK26" t="s">
        <v>18</v>
      </c>
    </row>
    <row r="27" spans="2:37" x14ac:dyDescent="0.25">
      <c r="B27" s="8">
        <v>1</v>
      </c>
      <c r="C27" s="9" t="s">
        <v>26</v>
      </c>
      <c r="D27" s="5">
        <v>150</v>
      </c>
      <c r="E27" s="10" t="e">
        <v>#N/A</v>
      </c>
      <c r="F27" s="10" t="e">
        <v>#N/A</v>
      </c>
      <c r="H27" s="13" t="e">
        <f t="shared" ref="H27:H38" si="30">D27-E27</f>
        <v>#N/A</v>
      </c>
      <c r="I27" s="13" t="e">
        <f t="shared" ref="I27:I38" si="31">D27-F27</f>
        <v>#N/A</v>
      </c>
      <c r="J27" s="13" t="e">
        <f>D27-#REF!</f>
        <v>#REF!</v>
      </c>
      <c r="L27" s="13" t="e">
        <f>H27^2</f>
        <v>#N/A</v>
      </c>
      <c r="M27" s="13" t="e">
        <f>I27^2</f>
        <v>#N/A</v>
      </c>
      <c r="N27" s="13" t="e">
        <f>J27^2</f>
        <v>#REF!</v>
      </c>
      <c r="P27" t="e">
        <f>ABS(H27)</f>
        <v>#N/A</v>
      </c>
      <c r="Q27" t="e">
        <f t="shared" ref="Q27:R38" si="32">ABS(I27)</f>
        <v>#N/A</v>
      </c>
      <c r="R27" t="e">
        <f t="shared" si="32"/>
        <v>#REF!</v>
      </c>
      <c r="T27" s="20" t="e">
        <f t="shared" ref="T27:T38" si="33">P27/D27</f>
        <v>#N/A</v>
      </c>
      <c r="U27" s="20" t="e">
        <f t="shared" ref="U27:U38" si="34">Q27/D27</f>
        <v>#N/A</v>
      </c>
      <c r="V27" s="20" t="e">
        <f t="shared" ref="V27:V38" si="35">R27/D27</f>
        <v>#REF!</v>
      </c>
    </row>
    <row r="28" spans="2:37" x14ac:dyDescent="0.25">
      <c r="B28" s="8">
        <v>2</v>
      </c>
      <c r="C28" s="9" t="s">
        <v>27</v>
      </c>
      <c r="D28" s="5">
        <v>150</v>
      </c>
      <c r="E28" s="10" t="e">
        <v>#N/A</v>
      </c>
      <c r="F28" s="10" t="e">
        <v>#N/A</v>
      </c>
      <c r="H28" s="13" t="e">
        <f t="shared" si="30"/>
        <v>#N/A</v>
      </c>
      <c r="I28" s="13" t="e">
        <f t="shared" si="31"/>
        <v>#N/A</v>
      </c>
      <c r="J28" s="13" t="e">
        <f>D28-#REF!</f>
        <v>#REF!</v>
      </c>
      <c r="L28" s="13" t="e">
        <f t="shared" ref="L28:N38" si="36">H28^2</f>
        <v>#N/A</v>
      </c>
      <c r="M28" s="13" t="e">
        <f t="shared" si="36"/>
        <v>#N/A</v>
      </c>
      <c r="N28" s="13" t="e">
        <f t="shared" si="36"/>
        <v>#REF!</v>
      </c>
      <c r="P28" t="e">
        <f t="shared" ref="P28:P38" si="37">ABS(H28)</f>
        <v>#N/A</v>
      </c>
      <c r="Q28" t="e">
        <f t="shared" si="32"/>
        <v>#N/A</v>
      </c>
      <c r="R28" t="e">
        <f t="shared" si="32"/>
        <v>#REF!</v>
      </c>
      <c r="T28" s="20" t="e">
        <f t="shared" si="33"/>
        <v>#N/A</v>
      </c>
      <c r="U28" s="20" t="e">
        <f t="shared" si="34"/>
        <v>#N/A</v>
      </c>
      <c r="V28" s="20" t="e">
        <f t="shared" si="35"/>
        <v>#REF!</v>
      </c>
    </row>
    <row r="29" spans="2:37" x14ac:dyDescent="0.25">
      <c r="B29" s="8">
        <v>3</v>
      </c>
      <c r="C29" s="9" t="s">
        <v>28</v>
      </c>
      <c r="D29" s="5">
        <v>135</v>
      </c>
      <c r="E29" s="10" t="e">
        <v>#N/A</v>
      </c>
      <c r="F29" s="10" t="e">
        <v>#N/A</v>
      </c>
      <c r="H29" s="13" t="e">
        <f t="shared" si="30"/>
        <v>#N/A</v>
      </c>
      <c r="I29" s="13" t="e">
        <f t="shared" si="31"/>
        <v>#N/A</v>
      </c>
      <c r="J29" s="13" t="e">
        <f>D29-#REF!</f>
        <v>#REF!</v>
      </c>
      <c r="L29" s="13" t="e">
        <f t="shared" si="36"/>
        <v>#N/A</v>
      </c>
      <c r="M29" s="13" t="e">
        <f t="shared" si="36"/>
        <v>#N/A</v>
      </c>
      <c r="N29" s="13" t="e">
        <f t="shared" si="36"/>
        <v>#REF!</v>
      </c>
      <c r="P29" t="e">
        <f t="shared" si="37"/>
        <v>#N/A</v>
      </c>
      <c r="Q29" t="e">
        <f t="shared" si="32"/>
        <v>#N/A</v>
      </c>
      <c r="R29" t="e">
        <f t="shared" si="32"/>
        <v>#REF!</v>
      </c>
      <c r="T29" s="20" t="e">
        <f t="shared" si="33"/>
        <v>#N/A</v>
      </c>
      <c r="U29" s="20" t="e">
        <f t="shared" si="34"/>
        <v>#N/A</v>
      </c>
      <c r="V29" s="20" t="e">
        <f t="shared" si="35"/>
        <v>#REF!</v>
      </c>
      <c r="AE29" t="s">
        <v>18</v>
      </c>
    </row>
    <row r="30" spans="2:37" x14ac:dyDescent="0.25">
      <c r="B30" s="8">
        <v>4</v>
      </c>
      <c r="C30" s="9" t="s">
        <v>29</v>
      </c>
      <c r="D30" s="5">
        <v>152</v>
      </c>
      <c r="E30" s="11">
        <f>AVERAGE(D27:D29)</f>
        <v>145</v>
      </c>
      <c r="F30" s="10" t="e">
        <v>#N/A</v>
      </c>
      <c r="H30" s="13">
        <f t="shared" si="30"/>
        <v>7</v>
      </c>
      <c r="I30" s="13" t="e">
        <f t="shared" si="31"/>
        <v>#N/A</v>
      </c>
      <c r="J30" s="13" t="e">
        <f>D30-#REF!</f>
        <v>#REF!</v>
      </c>
      <c r="L30" s="13">
        <f t="shared" si="36"/>
        <v>49</v>
      </c>
      <c r="M30" s="13" t="e">
        <f t="shared" si="36"/>
        <v>#N/A</v>
      </c>
      <c r="N30" s="13" t="e">
        <f t="shared" si="36"/>
        <v>#REF!</v>
      </c>
      <c r="P30">
        <f t="shared" si="37"/>
        <v>7</v>
      </c>
      <c r="Q30" t="e">
        <f t="shared" si="32"/>
        <v>#N/A</v>
      </c>
      <c r="R30" t="e">
        <f t="shared" si="32"/>
        <v>#REF!</v>
      </c>
      <c r="T30" s="20">
        <f t="shared" si="33"/>
        <v>4.6052631578947366E-2</v>
      </c>
      <c r="U30" s="20" t="e">
        <f t="shared" si="34"/>
        <v>#N/A</v>
      </c>
      <c r="V30" s="20" t="e">
        <f t="shared" si="35"/>
        <v>#REF!</v>
      </c>
    </row>
    <row r="31" spans="2:37" x14ac:dyDescent="0.25">
      <c r="B31" s="8">
        <v>5</v>
      </c>
      <c r="C31" s="9" t="s">
        <v>30</v>
      </c>
      <c r="D31" s="5">
        <v>142</v>
      </c>
      <c r="E31" s="11">
        <f t="shared" ref="E31:E39" si="38">AVERAGE(D28:D30)</f>
        <v>145.66666666666666</v>
      </c>
      <c r="F31" s="10" t="e">
        <v>#N/A</v>
      </c>
      <c r="H31" s="13">
        <f t="shared" si="30"/>
        <v>-3.6666666666666572</v>
      </c>
      <c r="I31" s="13" t="e">
        <f t="shared" si="31"/>
        <v>#N/A</v>
      </c>
      <c r="J31" s="13" t="e">
        <f>D31-#REF!</f>
        <v>#REF!</v>
      </c>
      <c r="L31" s="13">
        <f t="shared" si="36"/>
        <v>13.444444444444375</v>
      </c>
      <c r="M31" s="13" t="e">
        <f t="shared" si="36"/>
        <v>#N/A</v>
      </c>
      <c r="N31" s="13" t="e">
        <f t="shared" si="36"/>
        <v>#REF!</v>
      </c>
      <c r="P31">
        <f t="shared" si="37"/>
        <v>3.6666666666666572</v>
      </c>
      <c r="Q31" t="e">
        <f t="shared" si="32"/>
        <v>#N/A</v>
      </c>
      <c r="R31" t="e">
        <f t="shared" si="32"/>
        <v>#REF!</v>
      </c>
      <c r="T31" s="20">
        <f t="shared" si="33"/>
        <v>2.5821596244131387E-2</v>
      </c>
      <c r="U31" s="20" t="e">
        <f t="shared" si="34"/>
        <v>#N/A</v>
      </c>
      <c r="V31" s="20" t="e">
        <f t="shared" si="35"/>
        <v>#REF!</v>
      </c>
    </row>
    <row r="32" spans="2:37" x14ac:dyDescent="0.25">
      <c r="B32" s="8">
        <v>6</v>
      </c>
      <c r="C32" s="9" t="s">
        <v>31</v>
      </c>
      <c r="D32" s="5">
        <v>160</v>
      </c>
      <c r="E32" s="10">
        <f t="shared" si="38"/>
        <v>143</v>
      </c>
      <c r="F32" s="10">
        <f t="shared" ref="F32:F39" si="39">AVERAGE(D27:D31)</f>
        <v>145.80000000000001</v>
      </c>
      <c r="H32" s="13">
        <f t="shared" si="30"/>
        <v>17</v>
      </c>
      <c r="I32" s="13">
        <f t="shared" si="31"/>
        <v>14.199999999999989</v>
      </c>
      <c r="J32" s="13" t="e">
        <f>D32-#REF!</f>
        <v>#REF!</v>
      </c>
      <c r="L32" s="13">
        <f t="shared" si="36"/>
        <v>289</v>
      </c>
      <c r="M32" s="13">
        <f t="shared" si="36"/>
        <v>201.63999999999967</v>
      </c>
      <c r="N32" s="13" t="e">
        <f t="shared" si="36"/>
        <v>#REF!</v>
      </c>
      <c r="P32">
        <f t="shared" si="37"/>
        <v>17</v>
      </c>
      <c r="Q32">
        <f t="shared" si="32"/>
        <v>14.199999999999989</v>
      </c>
      <c r="R32" t="e">
        <f t="shared" si="32"/>
        <v>#REF!</v>
      </c>
      <c r="T32" s="20">
        <f t="shared" si="33"/>
        <v>0.10625</v>
      </c>
      <c r="U32" s="20">
        <f t="shared" si="34"/>
        <v>8.8749999999999926E-2</v>
      </c>
      <c r="V32" s="20" t="e">
        <f t="shared" si="35"/>
        <v>#REF!</v>
      </c>
    </row>
    <row r="33" spans="2:22" x14ac:dyDescent="0.25">
      <c r="B33" s="8">
        <v>7</v>
      </c>
      <c r="C33" s="9" t="s">
        <v>19</v>
      </c>
      <c r="D33" s="5">
        <v>140</v>
      </c>
      <c r="E33" s="10">
        <f t="shared" si="38"/>
        <v>151.33333333333334</v>
      </c>
      <c r="F33" s="10">
        <f t="shared" si="39"/>
        <v>147.80000000000001</v>
      </c>
      <c r="H33" s="13">
        <f t="shared" si="30"/>
        <v>-11.333333333333343</v>
      </c>
      <c r="I33" s="13">
        <f t="shared" si="31"/>
        <v>-7.8000000000000114</v>
      </c>
      <c r="J33" s="13" t="e">
        <f>D33-#REF!</f>
        <v>#REF!</v>
      </c>
      <c r="L33" s="13">
        <f t="shared" si="36"/>
        <v>128.44444444444466</v>
      </c>
      <c r="M33" s="13">
        <f t="shared" si="36"/>
        <v>60.840000000000174</v>
      </c>
      <c r="N33" s="13" t="e">
        <f t="shared" si="36"/>
        <v>#REF!</v>
      </c>
      <c r="P33">
        <f t="shared" si="37"/>
        <v>11.333333333333343</v>
      </c>
      <c r="Q33">
        <f t="shared" si="32"/>
        <v>7.8000000000000114</v>
      </c>
      <c r="R33" t="e">
        <f t="shared" si="32"/>
        <v>#REF!</v>
      </c>
      <c r="T33" s="20">
        <f t="shared" si="33"/>
        <v>8.0952380952381026E-2</v>
      </c>
      <c r="U33" s="20">
        <f t="shared" si="34"/>
        <v>5.5714285714285793E-2</v>
      </c>
      <c r="V33" s="20" t="e">
        <f t="shared" si="35"/>
        <v>#REF!</v>
      </c>
    </row>
    <row r="34" spans="2:22" x14ac:dyDescent="0.25">
      <c r="B34" s="8">
        <v>8</v>
      </c>
      <c r="C34" s="9" t="s">
        <v>20</v>
      </c>
      <c r="D34" s="5">
        <v>150</v>
      </c>
      <c r="E34" s="10">
        <f t="shared" si="38"/>
        <v>147.33333333333334</v>
      </c>
      <c r="F34" s="10">
        <f t="shared" si="39"/>
        <v>145.80000000000001</v>
      </c>
      <c r="H34" s="13">
        <f t="shared" si="30"/>
        <v>2.6666666666666572</v>
      </c>
      <c r="I34" s="13">
        <f t="shared" si="31"/>
        <v>4.1999999999999886</v>
      </c>
      <c r="J34" s="13" t="e">
        <f>D34-#REF!</f>
        <v>#REF!</v>
      </c>
      <c r="L34" s="13">
        <f t="shared" si="36"/>
        <v>7.111111111111061</v>
      </c>
      <c r="M34" s="13">
        <f t="shared" si="36"/>
        <v>17.639999999999905</v>
      </c>
      <c r="N34" s="13" t="e">
        <f t="shared" si="36"/>
        <v>#REF!</v>
      </c>
      <c r="P34">
        <f t="shared" si="37"/>
        <v>2.6666666666666572</v>
      </c>
      <c r="Q34">
        <f t="shared" si="32"/>
        <v>4.1999999999999886</v>
      </c>
      <c r="R34" t="e">
        <f t="shared" si="32"/>
        <v>#REF!</v>
      </c>
      <c r="T34" s="20">
        <f t="shared" si="33"/>
        <v>1.7777777777777715E-2</v>
      </c>
      <c r="U34" s="20">
        <f t="shared" si="34"/>
        <v>2.7999999999999924E-2</v>
      </c>
      <c r="V34" s="20" t="e">
        <f t="shared" si="35"/>
        <v>#REF!</v>
      </c>
    </row>
    <row r="35" spans="2:22" x14ac:dyDescent="0.25">
      <c r="B35" s="8">
        <v>9</v>
      </c>
      <c r="C35" s="9" t="s">
        <v>21</v>
      </c>
      <c r="D35" s="5">
        <v>150</v>
      </c>
      <c r="E35" s="11">
        <f t="shared" si="38"/>
        <v>150</v>
      </c>
      <c r="F35" s="10">
        <f t="shared" si="39"/>
        <v>148.80000000000001</v>
      </c>
      <c r="H35" s="13">
        <f t="shared" si="30"/>
        <v>0</v>
      </c>
      <c r="I35" s="13">
        <f t="shared" si="31"/>
        <v>1.1999999999999886</v>
      </c>
      <c r="J35" s="13" t="e">
        <f>D35-#REF!</f>
        <v>#REF!</v>
      </c>
      <c r="L35" s="13">
        <f t="shared" si="36"/>
        <v>0</v>
      </c>
      <c r="M35" s="13">
        <f t="shared" si="36"/>
        <v>1.4399999999999726</v>
      </c>
      <c r="N35" s="13" t="e">
        <f t="shared" si="36"/>
        <v>#REF!</v>
      </c>
      <c r="P35">
        <f t="shared" si="37"/>
        <v>0</v>
      </c>
      <c r="Q35">
        <f t="shared" si="32"/>
        <v>1.1999999999999886</v>
      </c>
      <c r="R35" t="e">
        <f t="shared" si="32"/>
        <v>#REF!</v>
      </c>
      <c r="T35" s="20">
        <f t="shared" si="33"/>
        <v>0</v>
      </c>
      <c r="U35" s="20">
        <f t="shared" si="34"/>
        <v>7.9999999999999238E-3</v>
      </c>
      <c r="V35" s="20" t="e">
        <f t="shared" si="35"/>
        <v>#REF!</v>
      </c>
    </row>
    <row r="36" spans="2:22" x14ac:dyDescent="0.25">
      <c r="B36" s="8">
        <v>10</v>
      </c>
      <c r="C36" s="9" t="s">
        <v>22</v>
      </c>
      <c r="D36" s="5">
        <v>163</v>
      </c>
      <c r="E36" s="10">
        <f t="shared" si="38"/>
        <v>146.66666666666666</v>
      </c>
      <c r="F36" s="11">
        <f t="shared" si="39"/>
        <v>148.4</v>
      </c>
      <c r="H36" s="13">
        <f t="shared" si="30"/>
        <v>16.333333333333343</v>
      </c>
      <c r="I36" s="13">
        <f t="shared" si="31"/>
        <v>14.599999999999994</v>
      </c>
      <c r="J36" s="13" t="e">
        <f>D36-#REF!</f>
        <v>#REF!</v>
      </c>
      <c r="L36" s="13">
        <f t="shared" si="36"/>
        <v>266.77777777777811</v>
      </c>
      <c r="M36" s="13">
        <f t="shared" si="36"/>
        <v>213.15999999999983</v>
      </c>
      <c r="N36" s="13" t="e">
        <f t="shared" si="36"/>
        <v>#REF!</v>
      </c>
      <c r="P36">
        <f t="shared" si="37"/>
        <v>16.333333333333343</v>
      </c>
      <c r="Q36">
        <f t="shared" si="32"/>
        <v>14.599999999999994</v>
      </c>
      <c r="R36" t="e">
        <f t="shared" si="32"/>
        <v>#REF!</v>
      </c>
      <c r="T36" s="20">
        <f t="shared" si="33"/>
        <v>0.10020449897750518</v>
      </c>
      <c r="U36" s="20">
        <f t="shared" si="34"/>
        <v>8.9570552147239232E-2</v>
      </c>
      <c r="V36" s="20" t="e">
        <f t="shared" si="35"/>
        <v>#REF!</v>
      </c>
    </row>
    <row r="37" spans="2:22" x14ac:dyDescent="0.25">
      <c r="B37" s="8">
        <v>11</v>
      </c>
      <c r="C37" s="9" t="s">
        <v>23</v>
      </c>
      <c r="D37" s="5">
        <v>150</v>
      </c>
      <c r="E37" s="10">
        <f t="shared" si="38"/>
        <v>154.33333333333334</v>
      </c>
      <c r="F37" s="11">
        <f t="shared" si="39"/>
        <v>152.6</v>
      </c>
      <c r="H37" s="13">
        <f t="shared" si="30"/>
        <v>-4.3333333333333428</v>
      </c>
      <c r="I37" s="13">
        <f t="shared" si="31"/>
        <v>-2.5999999999999943</v>
      </c>
      <c r="J37" s="13" t="e">
        <f>D37-#REF!</f>
        <v>#REF!</v>
      </c>
      <c r="L37" s="13">
        <f t="shared" si="36"/>
        <v>18.77777777777786</v>
      </c>
      <c r="M37" s="13">
        <f t="shared" si="36"/>
        <v>6.7599999999999705</v>
      </c>
      <c r="N37" s="13" t="e">
        <f t="shared" si="36"/>
        <v>#REF!</v>
      </c>
      <c r="P37">
        <f t="shared" si="37"/>
        <v>4.3333333333333428</v>
      </c>
      <c r="Q37">
        <f t="shared" si="32"/>
        <v>2.5999999999999943</v>
      </c>
      <c r="R37" t="e">
        <f t="shared" si="32"/>
        <v>#REF!</v>
      </c>
      <c r="T37" s="20">
        <f t="shared" si="33"/>
        <v>2.8888888888888953E-2</v>
      </c>
      <c r="U37" s="20">
        <f t="shared" si="34"/>
        <v>1.7333333333333294E-2</v>
      </c>
      <c r="V37" s="20" t="e">
        <f t="shared" si="35"/>
        <v>#REF!</v>
      </c>
    </row>
    <row r="38" spans="2:22" x14ac:dyDescent="0.25">
      <c r="B38" s="8">
        <v>12</v>
      </c>
      <c r="C38" s="9" t="s">
        <v>24</v>
      </c>
      <c r="D38" s="5">
        <v>145</v>
      </c>
      <c r="E38" s="10">
        <f t="shared" si="38"/>
        <v>154.33333333333334</v>
      </c>
      <c r="F38" s="11">
        <f t="shared" si="39"/>
        <v>150.6</v>
      </c>
      <c r="H38" s="13">
        <f t="shared" si="30"/>
        <v>-9.3333333333333428</v>
      </c>
      <c r="I38" s="13">
        <f t="shared" si="31"/>
        <v>-5.5999999999999943</v>
      </c>
      <c r="J38" s="13" t="e">
        <f>D38-#REF!</f>
        <v>#REF!</v>
      </c>
      <c r="L38" s="13">
        <f t="shared" si="36"/>
        <v>87.111111111111285</v>
      </c>
      <c r="M38" s="13">
        <f t="shared" si="36"/>
        <v>31.359999999999935</v>
      </c>
      <c r="N38" s="13" t="e">
        <f t="shared" si="36"/>
        <v>#REF!</v>
      </c>
      <c r="P38">
        <f t="shared" si="37"/>
        <v>9.3333333333333428</v>
      </c>
      <c r="Q38">
        <f t="shared" si="32"/>
        <v>5.5999999999999943</v>
      </c>
      <c r="R38" t="e">
        <f t="shared" si="32"/>
        <v>#REF!</v>
      </c>
      <c r="T38" s="20">
        <f t="shared" si="33"/>
        <v>6.4367816091954091E-2</v>
      </c>
      <c r="U38" s="20">
        <f t="shared" si="34"/>
        <v>3.8620689655172374E-2</v>
      </c>
      <c r="V38" s="20" t="e">
        <f t="shared" si="35"/>
        <v>#REF!</v>
      </c>
    </row>
    <row r="39" spans="2:22" x14ac:dyDescent="0.25">
      <c r="B39" s="59" t="s">
        <v>11</v>
      </c>
      <c r="C39" s="59"/>
      <c r="D39" s="59"/>
      <c r="E39" s="10">
        <f t="shared" si="38"/>
        <v>152.66666666666666</v>
      </c>
      <c r="F39" s="10">
        <f t="shared" si="39"/>
        <v>151.6</v>
      </c>
      <c r="H39" t="s">
        <v>18</v>
      </c>
      <c r="L39" s="13"/>
      <c r="M39" s="13"/>
      <c r="N39" s="13"/>
    </row>
    <row r="40" spans="2:22" x14ac:dyDescent="0.25">
      <c r="B40" s="59" t="s">
        <v>14</v>
      </c>
      <c r="C40" s="59"/>
      <c r="D40" s="59"/>
      <c r="E40" s="10">
        <f>SUM(H30:H38)/E41</f>
        <v>1.7999999999999972</v>
      </c>
      <c r="F40" s="10">
        <f>SUM(I33:I38)/F41</f>
        <v>0.66666666666666241</v>
      </c>
      <c r="G40" s="13"/>
    </row>
    <row r="41" spans="2:22" x14ac:dyDescent="0.25">
      <c r="B41" s="59" t="s">
        <v>15</v>
      </c>
      <c r="C41" s="59"/>
      <c r="D41" s="59"/>
      <c r="E41" s="10">
        <f>AVERAGE(P30:P38)</f>
        <v>7.9629629629629655</v>
      </c>
      <c r="F41" s="10">
        <f>AVERAGE(Q33:Q38)</f>
        <v>5.9999999999999956</v>
      </c>
      <c r="G41" s="13"/>
      <c r="I41" t="s">
        <v>18</v>
      </c>
      <c r="J41" t="s">
        <v>18</v>
      </c>
      <c r="L41" t="s">
        <v>18</v>
      </c>
      <c r="Q41" t="s">
        <v>18</v>
      </c>
      <c r="R41" t="s">
        <v>18</v>
      </c>
    </row>
    <row r="42" spans="2:22" x14ac:dyDescent="0.25">
      <c r="B42" s="59" t="s">
        <v>13</v>
      </c>
      <c r="C42" s="59"/>
      <c r="D42" s="59"/>
      <c r="E42" s="10">
        <f>AVERAGE(L30:L38)</f>
        <v>95.518518518518604</v>
      </c>
      <c r="F42" s="10">
        <f>AVERAGE(M36:M38)</f>
        <v>83.759999999999906</v>
      </c>
      <c r="G42" s="13" t="s">
        <v>18</v>
      </c>
      <c r="H42" t="s">
        <v>18</v>
      </c>
      <c r="I42" t="s">
        <v>18</v>
      </c>
      <c r="K42" t="s">
        <v>18</v>
      </c>
      <c r="R42" t="s">
        <v>18</v>
      </c>
    </row>
    <row r="43" spans="2:22" x14ac:dyDescent="0.25">
      <c r="B43" s="59" t="s">
        <v>16</v>
      </c>
      <c r="C43" s="59"/>
      <c r="D43" s="59"/>
      <c r="E43" s="18">
        <f>AVERAGE(T30:T38)</f>
        <v>5.2257287834620636E-2</v>
      </c>
      <c r="F43" s="18">
        <f>AVERAGE(U33:U38)</f>
        <v>3.9539810141671759E-2</v>
      </c>
      <c r="G43" s="17"/>
      <c r="H43" t="s">
        <v>18</v>
      </c>
      <c r="J43" t="s">
        <v>18</v>
      </c>
      <c r="K43" t="s">
        <v>18</v>
      </c>
      <c r="L43" t="s">
        <v>18</v>
      </c>
      <c r="M43" t="s">
        <v>18</v>
      </c>
    </row>
    <row r="45" spans="2:22" x14ac:dyDescent="0.25">
      <c r="B45" t="s">
        <v>83</v>
      </c>
      <c r="P45" t="s">
        <v>18</v>
      </c>
      <c r="Q45" t="s">
        <v>18</v>
      </c>
    </row>
    <row r="46" spans="2:22" x14ac:dyDescent="0.25">
      <c r="B46" s="61" t="s">
        <v>0</v>
      </c>
      <c r="C46" s="61" t="s">
        <v>32</v>
      </c>
      <c r="D46" s="62" t="s">
        <v>33</v>
      </c>
      <c r="E46" s="61" t="s">
        <v>84</v>
      </c>
      <c r="F46" s="64" t="s">
        <v>85</v>
      </c>
      <c r="G46" s="65" t="s">
        <v>86</v>
      </c>
      <c r="H46" s="66" t="s">
        <v>87</v>
      </c>
      <c r="I46" s="66" t="s">
        <v>88</v>
      </c>
      <c r="J46" s="21"/>
      <c r="L46" t="s">
        <v>89</v>
      </c>
      <c r="M46">
        <f>INTERCEPT(D48:D53,B48:B53)</f>
        <v>110.66666666666667</v>
      </c>
    </row>
    <row r="47" spans="2:22" x14ac:dyDescent="0.25">
      <c r="B47" s="61"/>
      <c r="C47" s="61"/>
      <c r="D47" s="62"/>
      <c r="E47" s="61"/>
      <c r="F47" s="64"/>
      <c r="G47" s="65"/>
      <c r="H47" s="66"/>
      <c r="I47" s="66"/>
      <c r="J47" s="21" t="s">
        <v>90</v>
      </c>
      <c r="L47" t="s">
        <v>91</v>
      </c>
      <c r="M47">
        <f>SLOPE(D48:D53,B48:B53)</f>
        <v>3.8571428571428572</v>
      </c>
    </row>
    <row r="48" spans="2:22" x14ac:dyDescent="0.25">
      <c r="B48" s="22">
        <v>1</v>
      </c>
      <c r="C48" s="23" t="s">
        <v>26</v>
      </c>
      <c r="D48" s="5">
        <v>100</v>
      </c>
      <c r="E48" s="23">
        <f t="shared" ref="E48:E60" si="40">ROUND($M$46+($M$47*B48),0)</f>
        <v>115</v>
      </c>
      <c r="F48" s="24"/>
      <c r="G48" s="25"/>
      <c r="H48" s="21"/>
      <c r="I48" s="21"/>
      <c r="J48" s="21"/>
    </row>
    <row r="49" spans="2:14" x14ac:dyDescent="0.25">
      <c r="B49" s="22">
        <v>2</v>
      </c>
      <c r="C49" s="23" t="s">
        <v>27</v>
      </c>
      <c r="D49" s="5">
        <v>150</v>
      </c>
      <c r="E49" s="23">
        <f t="shared" si="40"/>
        <v>118</v>
      </c>
      <c r="F49" s="24">
        <f t="shared" ref="F49:F59" si="41">D49-E49</f>
        <v>32</v>
      </c>
      <c r="G49" s="25">
        <f t="shared" ref="G49:G59" si="42">ABS(F49)</f>
        <v>32</v>
      </c>
      <c r="H49" s="3">
        <f t="shared" ref="H49:H59" si="43">G49/D49</f>
        <v>0.21333333333333335</v>
      </c>
      <c r="I49" s="21">
        <f t="shared" ref="I49:I59" si="44">F49^2</f>
        <v>1024</v>
      </c>
      <c r="J49" s="21">
        <f>(D49-D48)^2</f>
        <v>2500</v>
      </c>
    </row>
    <row r="50" spans="2:14" x14ac:dyDescent="0.25">
      <c r="B50" s="22">
        <v>3</v>
      </c>
      <c r="C50" s="23" t="s">
        <v>28</v>
      </c>
      <c r="D50" s="5">
        <v>125</v>
      </c>
      <c r="E50" s="23">
        <f t="shared" si="40"/>
        <v>122</v>
      </c>
      <c r="F50" s="24">
        <f t="shared" si="41"/>
        <v>3</v>
      </c>
      <c r="G50" s="25">
        <f t="shared" si="42"/>
        <v>3</v>
      </c>
      <c r="H50" s="3">
        <f t="shared" si="43"/>
        <v>2.4E-2</v>
      </c>
      <c r="I50" s="21">
        <f t="shared" si="44"/>
        <v>9</v>
      </c>
      <c r="J50" s="21">
        <f t="shared" ref="J50:J59" si="45">(D50-D49)^2</f>
        <v>625</v>
      </c>
      <c r="L50" t="s">
        <v>92</v>
      </c>
      <c r="M50">
        <f>AVERAGE(F49:F59)</f>
        <v>21</v>
      </c>
    </row>
    <row r="51" spans="2:14" x14ac:dyDescent="0.25">
      <c r="B51" s="22">
        <v>4</v>
      </c>
      <c r="C51" s="23" t="s">
        <v>29</v>
      </c>
      <c r="D51" s="5">
        <v>100</v>
      </c>
      <c r="E51" s="23">
        <f t="shared" si="40"/>
        <v>126</v>
      </c>
      <c r="F51" s="24">
        <f t="shared" si="41"/>
        <v>-26</v>
      </c>
      <c r="G51" s="25">
        <f t="shared" si="42"/>
        <v>26</v>
      </c>
      <c r="H51" s="3">
        <f t="shared" si="43"/>
        <v>0.26</v>
      </c>
      <c r="I51" s="21">
        <f t="shared" si="44"/>
        <v>676</v>
      </c>
      <c r="J51" s="21">
        <f t="shared" si="45"/>
        <v>625</v>
      </c>
      <c r="L51" t="s">
        <v>17</v>
      </c>
      <c r="M51">
        <f>AVERAGE(G49:G59)</f>
        <v>28.09090909090909</v>
      </c>
    </row>
    <row r="52" spans="2:14" x14ac:dyDescent="0.25">
      <c r="B52" s="22">
        <v>5</v>
      </c>
      <c r="C52" s="23" t="s">
        <v>30</v>
      </c>
      <c r="D52" s="5">
        <v>120</v>
      </c>
      <c r="E52" s="23">
        <f t="shared" si="40"/>
        <v>130</v>
      </c>
      <c r="F52" s="24">
        <f t="shared" si="41"/>
        <v>-10</v>
      </c>
      <c r="G52" s="25">
        <f t="shared" si="42"/>
        <v>10</v>
      </c>
      <c r="H52" s="3">
        <f t="shared" si="43"/>
        <v>8.3333333333333329E-2</v>
      </c>
      <c r="I52" s="21">
        <f t="shared" si="44"/>
        <v>100</v>
      </c>
      <c r="J52" s="21">
        <f t="shared" si="45"/>
        <v>400</v>
      </c>
      <c r="L52" t="s">
        <v>16</v>
      </c>
      <c r="M52" s="20">
        <f>AVERAGE(H49:H59)</f>
        <v>0.1683193545360728</v>
      </c>
    </row>
    <row r="53" spans="2:14" x14ac:dyDescent="0.25">
      <c r="B53" s="22">
        <v>6</v>
      </c>
      <c r="C53" s="23" t="s">
        <v>31</v>
      </c>
      <c r="D53" s="5">
        <v>150</v>
      </c>
      <c r="E53" s="23">
        <f t="shared" si="40"/>
        <v>134</v>
      </c>
      <c r="F53" s="24">
        <f t="shared" si="41"/>
        <v>16</v>
      </c>
      <c r="G53" s="25">
        <f t="shared" si="42"/>
        <v>16</v>
      </c>
      <c r="H53" s="3">
        <f t="shared" si="43"/>
        <v>0.10666666666666667</v>
      </c>
      <c r="I53" s="21">
        <f t="shared" si="44"/>
        <v>256</v>
      </c>
      <c r="J53" s="21">
        <f t="shared" si="45"/>
        <v>900</v>
      </c>
      <c r="L53" t="s">
        <v>13</v>
      </c>
      <c r="M53">
        <f>AVERAGE(I49:I59)</f>
        <v>1101.5454545454545</v>
      </c>
    </row>
    <row r="54" spans="2:14" x14ac:dyDescent="0.25">
      <c r="B54" s="22">
        <v>7</v>
      </c>
      <c r="C54" s="23" t="s">
        <v>19</v>
      </c>
      <c r="D54" s="5">
        <v>190</v>
      </c>
      <c r="E54" s="23">
        <f t="shared" si="40"/>
        <v>138</v>
      </c>
      <c r="F54" s="24">
        <f t="shared" si="41"/>
        <v>52</v>
      </c>
      <c r="G54" s="25">
        <f t="shared" si="42"/>
        <v>52</v>
      </c>
      <c r="H54" s="3">
        <f t="shared" si="43"/>
        <v>0.27368421052631581</v>
      </c>
      <c r="I54" s="21">
        <f t="shared" si="44"/>
        <v>2704</v>
      </c>
      <c r="J54" s="21">
        <f t="shared" si="45"/>
        <v>1600</v>
      </c>
      <c r="L54" t="s">
        <v>93</v>
      </c>
      <c r="M54">
        <f>SQRT(SUM(I49:I59)/J49:J59)</f>
        <v>2.7519311401268745</v>
      </c>
    </row>
    <row r="55" spans="2:14" x14ac:dyDescent="0.25">
      <c r="B55" s="22">
        <v>8</v>
      </c>
      <c r="C55" s="23" t="s">
        <v>20</v>
      </c>
      <c r="D55" s="5">
        <v>170</v>
      </c>
      <c r="E55" s="23">
        <f t="shared" si="40"/>
        <v>142</v>
      </c>
      <c r="F55" s="24">
        <f t="shared" si="41"/>
        <v>28</v>
      </c>
      <c r="G55" s="25">
        <f t="shared" si="42"/>
        <v>28</v>
      </c>
      <c r="H55" s="3">
        <f t="shared" si="43"/>
        <v>0.16470588235294117</v>
      </c>
      <c r="I55" s="21">
        <f t="shared" si="44"/>
        <v>784</v>
      </c>
      <c r="J55" s="21">
        <f t="shared" si="45"/>
        <v>400</v>
      </c>
    </row>
    <row r="56" spans="2:14" x14ac:dyDescent="0.25">
      <c r="B56" s="22">
        <v>9</v>
      </c>
      <c r="C56" s="23" t="s">
        <v>21</v>
      </c>
      <c r="D56" s="5">
        <v>200</v>
      </c>
      <c r="E56" s="23">
        <f t="shared" si="40"/>
        <v>145</v>
      </c>
      <c r="F56" s="24">
        <f t="shared" si="41"/>
        <v>55</v>
      </c>
      <c r="G56" s="25">
        <f t="shared" si="42"/>
        <v>55</v>
      </c>
      <c r="H56" s="3">
        <f t="shared" si="43"/>
        <v>0.27500000000000002</v>
      </c>
      <c r="I56" s="21">
        <f t="shared" si="44"/>
        <v>3025</v>
      </c>
      <c r="J56" s="21">
        <f t="shared" si="45"/>
        <v>900</v>
      </c>
    </row>
    <row r="57" spans="2:14" x14ac:dyDescent="0.25">
      <c r="B57" s="22">
        <v>10</v>
      </c>
      <c r="C57" s="23" t="s">
        <v>22</v>
      </c>
      <c r="D57" s="5">
        <v>190</v>
      </c>
      <c r="E57" s="23">
        <f t="shared" si="40"/>
        <v>149</v>
      </c>
      <c r="F57" s="24">
        <f t="shared" si="41"/>
        <v>41</v>
      </c>
      <c r="G57" s="25">
        <f t="shared" si="42"/>
        <v>41</v>
      </c>
      <c r="H57" s="3">
        <f t="shared" si="43"/>
        <v>0.21578947368421053</v>
      </c>
      <c r="I57" s="21">
        <f t="shared" si="44"/>
        <v>1681</v>
      </c>
      <c r="J57" s="21">
        <f t="shared" si="45"/>
        <v>100</v>
      </c>
    </row>
    <row r="58" spans="2:14" x14ac:dyDescent="0.25">
      <c r="B58" s="22">
        <v>11</v>
      </c>
      <c r="C58" s="23" t="s">
        <v>23</v>
      </c>
      <c r="D58" s="5">
        <v>150</v>
      </c>
      <c r="E58" s="23">
        <f t="shared" si="40"/>
        <v>153</v>
      </c>
      <c r="F58" s="24">
        <f t="shared" si="41"/>
        <v>-3</v>
      </c>
      <c r="G58" s="25">
        <f t="shared" si="42"/>
        <v>3</v>
      </c>
      <c r="H58" s="3">
        <f t="shared" si="43"/>
        <v>0.02</v>
      </c>
      <c r="I58" s="21">
        <f t="shared" si="44"/>
        <v>9</v>
      </c>
      <c r="J58" s="21">
        <f t="shared" si="45"/>
        <v>1600</v>
      </c>
    </row>
    <row r="59" spans="2:14" x14ac:dyDescent="0.25">
      <c r="B59" s="22">
        <v>12</v>
      </c>
      <c r="C59" s="23" t="s">
        <v>24</v>
      </c>
      <c r="D59" s="5">
        <v>200</v>
      </c>
      <c r="E59" s="23">
        <f t="shared" si="40"/>
        <v>157</v>
      </c>
      <c r="F59" s="24">
        <f t="shared" si="41"/>
        <v>43</v>
      </c>
      <c r="G59" s="25">
        <f t="shared" si="42"/>
        <v>43</v>
      </c>
      <c r="H59" s="3">
        <f t="shared" si="43"/>
        <v>0.215</v>
      </c>
      <c r="I59" s="21">
        <f t="shared" si="44"/>
        <v>1849</v>
      </c>
      <c r="J59" s="21">
        <f t="shared" si="45"/>
        <v>2500</v>
      </c>
      <c r="N59">
        <v>6002</v>
      </c>
    </row>
    <row r="60" spans="2:14" x14ac:dyDescent="0.25">
      <c r="B60" s="59" t="s">
        <v>11</v>
      </c>
      <c r="C60" s="59"/>
      <c r="D60" s="59"/>
      <c r="E60" s="23" t="e">
        <f t="shared" si="40"/>
        <v>#VALUE!</v>
      </c>
    </row>
    <row r="61" spans="2:14" x14ac:dyDescent="0.25">
      <c r="B61" s="59" t="s">
        <v>14</v>
      </c>
      <c r="C61" s="59"/>
      <c r="D61" s="59"/>
      <c r="E61" s="12">
        <f>SUM(F49:F59)/E62</f>
        <v>8.2233009708737868</v>
      </c>
    </row>
    <row r="62" spans="2:14" x14ac:dyDescent="0.25">
      <c r="B62" s="59" t="s">
        <v>15</v>
      </c>
      <c r="C62" s="59"/>
      <c r="D62" s="59"/>
      <c r="E62" s="12">
        <f>AVERAGE(G49:G59)</f>
        <v>28.09090909090909</v>
      </c>
    </row>
    <row r="63" spans="2:14" x14ac:dyDescent="0.25">
      <c r="B63" s="59" t="s">
        <v>13</v>
      </c>
      <c r="C63" s="59"/>
      <c r="D63" s="59"/>
      <c r="E63" s="12">
        <f>AVERAGE(I49:I59)</f>
        <v>1101.5454545454545</v>
      </c>
    </row>
    <row r="64" spans="2:14" x14ac:dyDescent="0.25">
      <c r="B64" s="59" t="s">
        <v>16</v>
      </c>
      <c r="C64" s="59"/>
      <c r="D64" s="59"/>
      <c r="E64" s="26">
        <f>AVERAGE(H49:H59)</f>
        <v>0.1683193545360728</v>
      </c>
    </row>
    <row r="65" spans="2:8" x14ac:dyDescent="0.25">
      <c r="B65" s="70" t="s">
        <v>94</v>
      </c>
      <c r="C65" s="70"/>
      <c r="D65" s="70"/>
      <c r="E65" s="12">
        <v>7441.6670000000004</v>
      </c>
      <c r="H65" t="s">
        <v>18</v>
      </c>
    </row>
    <row r="66" spans="2:8" x14ac:dyDescent="0.25">
      <c r="B66" s="59" t="s">
        <v>95</v>
      </c>
      <c r="C66" s="59"/>
      <c r="D66" s="59"/>
      <c r="E66" s="12">
        <v>-110.71429000000001</v>
      </c>
    </row>
    <row r="67" spans="2:8" x14ac:dyDescent="0.25">
      <c r="B67" s="27"/>
      <c r="E67" s="28"/>
    </row>
  </sheetData>
  <mergeCells count="47">
    <mergeCell ref="B62:D62"/>
    <mergeCell ref="B63:D63"/>
    <mergeCell ref="B64:D64"/>
    <mergeCell ref="B65:D65"/>
    <mergeCell ref="B66:D66"/>
    <mergeCell ref="B1:M1"/>
    <mergeCell ref="F46:F47"/>
    <mergeCell ref="G46:G47"/>
    <mergeCell ref="H46:H47"/>
    <mergeCell ref="I46:I47"/>
    <mergeCell ref="E46:E47"/>
    <mergeCell ref="B41:D41"/>
    <mergeCell ref="J25:J26"/>
    <mergeCell ref="B18:D18"/>
    <mergeCell ref="B19:D19"/>
    <mergeCell ref="B20:D20"/>
    <mergeCell ref="B25:B26"/>
    <mergeCell ref="C25:C26"/>
    <mergeCell ref="D25:D26"/>
    <mergeCell ref="B2:B3"/>
    <mergeCell ref="C2:C3"/>
    <mergeCell ref="B60:D60"/>
    <mergeCell ref="B61:D61"/>
    <mergeCell ref="B42:D42"/>
    <mergeCell ref="B43:D43"/>
    <mergeCell ref="B46:B47"/>
    <mergeCell ref="C46:C47"/>
    <mergeCell ref="D46:D47"/>
    <mergeCell ref="U25:U26"/>
    <mergeCell ref="V25:V26"/>
    <mergeCell ref="B39:D39"/>
    <mergeCell ref="B40:D40"/>
    <mergeCell ref="L25:L26"/>
    <mergeCell ref="M25:M26"/>
    <mergeCell ref="N25:N26"/>
    <mergeCell ref="P25:P26"/>
    <mergeCell ref="Q25:Q26"/>
    <mergeCell ref="R25:R26"/>
    <mergeCell ref="E25:E26"/>
    <mergeCell ref="F25:F26"/>
    <mergeCell ref="H25:H26"/>
    <mergeCell ref="I25:I26"/>
    <mergeCell ref="D2:D3"/>
    <mergeCell ref="E2:M2"/>
    <mergeCell ref="B16:D16"/>
    <mergeCell ref="B17:D17"/>
    <mergeCell ref="T25:T26"/>
  </mergeCells>
  <pageMargins left="0.7" right="0.7" top="0.75" bottom="0.75" header="0.3" footer="0.3"/>
  <pageSetup paperSize="9" orientation="portrait" horizontalDpi="4294967293" verticalDpi="0" r:id="rId1"/>
  <ignoredErrors>
    <ignoredError sqref="M46:M47 F29 E35:E37 E33:E34 F31 E30:F30 E39 E31 E32 E38 F32:F39" formulaRange="1"/>
    <ignoredError sqref="H27:J28 L27:V34 H29:J29 R35 N35 J35 V35 H33:J34 H31:I31 J31 H32 J32 I30:J30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P7" sqref="P7"/>
    </sheetView>
  </sheetViews>
  <sheetFormatPr defaultRowHeight="15" x14ac:dyDescent="0.25"/>
  <cols>
    <col min="1" max="1" width="9.5703125" customWidth="1"/>
    <col min="2" max="2" width="16" customWidth="1"/>
    <col min="3" max="4" width="8.140625" customWidth="1"/>
    <col min="5" max="5" width="7.7109375" customWidth="1"/>
    <col min="6" max="6" width="8.140625" customWidth="1"/>
    <col min="7" max="7" width="7.85546875" customWidth="1"/>
    <col min="8" max="8" width="6.140625" customWidth="1"/>
    <col min="9" max="9" width="6.5703125" customWidth="1"/>
    <col min="10" max="10" width="6.7109375" customWidth="1"/>
    <col min="11" max="11" width="7.140625" customWidth="1"/>
  </cols>
  <sheetData>
    <row r="1" spans="1:16" x14ac:dyDescent="0.25">
      <c r="B1" s="45"/>
      <c r="C1" s="46"/>
      <c r="D1" s="46"/>
      <c r="E1" s="46"/>
      <c r="F1" s="46"/>
      <c r="G1" s="46"/>
      <c r="H1" s="46"/>
      <c r="I1" s="46"/>
      <c r="J1" s="46"/>
      <c r="K1" s="46"/>
    </row>
    <row r="2" spans="1:16" x14ac:dyDescent="0.25">
      <c r="A2" s="74" t="s">
        <v>12</v>
      </c>
      <c r="B2" s="74" t="s">
        <v>25</v>
      </c>
      <c r="C2" s="71" t="s">
        <v>103</v>
      </c>
      <c r="D2" s="72"/>
      <c r="E2" s="72"/>
      <c r="F2" s="72"/>
      <c r="G2" s="72"/>
      <c r="H2" s="72"/>
      <c r="I2" s="72"/>
      <c r="J2" s="72"/>
      <c r="K2" s="73"/>
    </row>
    <row r="3" spans="1:16" ht="15" customHeight="1" x14ac:dyDescent="0.25">
      <c r="A3" s="74"/>
      <c r="B3" s="74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6" x14ac:dyDescent="0.25">
      <c r="A4" s="9" t="s">
        <v>26</v>
      </c>
      <c r="B4" s="5">
        <v>150</v>
      </c>
      <c r="C4" s="1"/>
      <c r="D4" s="1"/>
      <c r="E4" s="1"/>
      <c r="F4" s="1"/>
      <c r="G4" s="1"/>
      <c r="H4" s="1"/>
      <c r="I4" s="1"/>
      <c r="J4" s="1"/>
      <c r="K4" s="1"/>
    </row>
    <row r="5" spans="1:16" x14ac:dyDescent="0.25">
      <c r="A5" s="9" t="s">
        <v>27</v>
      </c>
      <c r="B5" s="5">
        <v>150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6" x14ac:dyDescent="0.25">
      <c r="A6" s="9" t="s">
        <v>28</v>
      </c>
      <c r="B6" s="5">
        <v>135</v>
      </c>
      <c r="C6" s="1">
        <v>225</v>
      </c>
      <c r="D6" s="1">
        <v>225</v>
      </c>
      <c r="E6" s="1">
        <v>225</v>
      </c>
      <c r="F6" s="1">
        <v>225</v>
      </c>
      <c r="G6" s="1">
        <v>225</v>
      </c>
      <c r="H6" s="1">
        <v>225</v>
      </c>
      <c r="I6" s="1">
        <v>225</v>
      </c>
      <c r="J6" s="1">
        <v>225</v>
      </c>
      <c r="K6" s="1">
        <v>225</v>
      </c>
    </row>
    <row r="7" spans="1:16" x14ac:dyDescent="0.25">
      <c r="A7" s="9" t="s">
        <v>29</v>
      </c>
      <c r="B7" s="5">
        <v>152</v>
      </c>
      <c r="C7" s="1">
        <v>12.25</v>
      </c>
      <c r="D7" s="1">
        <v>25</v>
      </c>
      <c r="E7" s="1">
        <v>42.25</v>
      </c>
      <c r="F7" s="1">
        <v>64</v>
      </c>
      <c r="G7" s="1">
        <v>90.25</v>
      </c>
      <c r="H7" s="1">
        <v>121</v>
      </c>
      <c r="I7" s="1">
        <v>156.25</v>
      </c>
      <c r="J7" s="1">
        <v>196</v>
      </c>
      <c r="K7" s="1">
        <v>240.25</v>
      </c>
      <c r="N7" t="s">
        <v>18</v>
      </c>
      <c r="P7" t="s">
        <v>18</v>
      </c>
    </row>
    <row r="8" spans="1:16" x14ac:dyDescent="0.25">
      <c r="A8" s="9" t="s">
        <v>30</v>
      </c>
      <c r="B8" s="5">
        <v>142</v>
      </c>
      <c r="C8" s="1">
        <v>46.922499999999921</v>
      </c>
      <c r="D8" s="1">
        <v>36</v>
      </c>
      <c r="E8" s="1">
        <v>29.702499999999876</v>
      </c>
      <c r="F8" s="1">
        <v>27.039999999999882</v>
      </c>
      <c r="G8" s="1">
        <v>27.5625</v>
      </c>
      <c r="H8" s="1">
        <v>31.360000000000255</v>
      </c>
      <c r="I8" s="1">
        <v>39.0625</v>
      </c>
      <c r="J8" s="1">
        <v>51.840000000000245</v>
      </c>
      <c r="K8" s="1">
        <v>71.402500000000288</v>
      </c>
    </row>
    <row r="9" spans="1:16" x14ac:dyDescent="0.25">
      <c r="A9" s="9" t="s">
        <v>31</v>
      </c>
      <c r="B9" s="5">
        <v>160</v>
      </c>
      <c r="C9" s="1">
        <v>140.06722500000018</v>
      </c>
      <c r="D9" s="1">
        <v>174.2399999999997</v>
      </c>
      <c r="E9" s="1">
        <v>201.21422500000006</v>
      </c>
      <c r="F9" s="1">
        <v>221.41439999999986</v>
      </c>
      <c r="G9" s="1">
        <v>236.390625</v>
      </c>
      <c r="H9" s="1">
        <v>248.37759999999972</v>
      </c>
      <c r="I9" s="1">
        <v>260.015625</v>
      </c>
      <c r="J9" s="1">
        <v>274.23360000000008</v>
      </c>
      <c r="K9" s="1">
        <v>294.29402500000003</v>
      </c>
      <c r="N9" t="s">
        <v>18</v>
      </c>
    </row>
    <row r="10" spans="1:16" x14ac:dyDescent="0.25">
      <c r="A10" s="9" t="s">
        <v>19</v>
      </c>
      <c r="B10" s="5">
        <v>140</v>
      </c>
      <c r="C10" s="1">
        <v>87.394452250000029</v>
      </c>
      <c r="D10" s="1">
        <v>89.113599999999963</v>
      </c>
      <c r="E10" s="1">
        <v>101.41497024999963</v>
      </c>
      <c r="F10" s="1">
        <v>122.58918400000006</v>
      </c>
      <c r="G10" s="1">
        <v>151.59765625</v>
      </c>
      <c r="H10" s="1">
        <v>187.58041599999996</v>
      </c>
      <c r="I10" s="1">
        <v>229.90140624999984</v>
      </c>
      <c r="J10" s="1">
        <v>278.48934399999962</v>
      </c>
      <c r="K10" s="1">
        <v>334.32294025000033</v>
      </c>
    </row>
    <row r="11" spans="1:16" x14ac:dyDescent="0.25">
      <c r="A11" s="9" t="s">
        <v>20</v>
      </c>
      <c r="B11" s="5">
        <v>150</v>
      </c>
      <c r="C11" s="1">
        <v>2.516506322499942</v>
      </c>
      <c r="D11" s="1">
        <v>5.9927039999998977</v>
      </c>
      <c r="E11" s="1">
        <v>8.7063354225001444</v>
      </c>
      <c r="F11" s="1">
        <v>11.268106240000142</v>
      </c>
      <c r="G11" s="1">
        <v>14.7744140625</v>
      </c>
      <c r="H11" s="1">
        <v>20.444866560000058</v>
      </c>
      <c r="I11" s="1">
        <v>29.716126562500172</v>
      </c>
      <c r="J11" s="1">
        <v>44.387573759999881</v>
      </c>
      <c r="K11" s="1">
        <v>66.774229402499941</v>
      </c>
    </row>
    <row r="12" spans="1:16" x14ac:dyDescent="0.25">
      <c r="A12" s="9" t="s">
        <v>21</v>
      </c>
      <c r="B12" s="5">
        <v>150</v>
      </c>
      <c r="C12" s="1">
        <v>2.0383701212249368</v>
      </c>
      <c r="D12" s="1">
        <v>3.8353305599999343</v>
      </c>
      <c r="E12" s="1">
        <v>4.266104357025176</v>
      </c>
      <c r="F12" s="1">
        <v>4.0565182464001426</v>
      </c>
      <c r="G12" s="1">
        <v>3.693603515625</v>
      </c>
      <c r="H12" s="1">
        <v>3.2711786495999888</v>
      </c>
      <c r="I12" s="1">
        <v>2.674451390625034</v>
      </c>
      <c r="J12" s="1">
        <v>1.7755029504000104</v>
      </c>
      <c r="K12" s="1">
        <v>0.66774229402502261</v>
      </c>
    </row>
    <row r="13" spans="1:16" x14ac:dyDescent="0.25">
      <c r="A13" s="9" t="s">
        <v>22</v>
      </c>
      <c r="B13" s="5">
        <v>163</v>
      </c>
      <c r="C13" s="1">
        <v>204.05961079819136</v>
      </c>
      <c r="D13" s="1">
        <v>212.18933155839929</v>
      </c>
      <c r="E13" s="1">
        <v>208.68167213494311</v>
      </c>
      <c r="F13" s="1">
        <v>201.87999456870492</v>
      </c>
      <c r="G13" s="1">
        <v>194.90777587890625</v>
      </c>
      <c r="H13" s="1">
        <v>188.33324458393597</v>
      </c>
      <c r="I13" s="1">
        <v>181.99662562515618</v>
      </c>
      <c r="J13" s="1">
        <v>175.99991611801573</v>
      </c>
      <c r="K13" s="1">
        <v>171.13128042294028</v>
      </c>
    </row>
    <row r="14" spans="1:16" x14ac:dyDescent="0.25">
      <c r="A14" s="9" t="s">
        <v>23</v>
      </c>
      <c r="B14" s="5">
        <v>150</v>
      </c>
      <c r="C14" s="1">
        <v>2.0606846535737928E-2</v>
      </c>
      <c r="D14" s="1">
        <v>1.8133961973760533</v>
      </c>
      <c r="E14" s="1">
        <v>8.3401226461215483</v>
      </c>
      <c r="F14" s="1">
        <v>20.025009244733315</v>
      </c>
      <c r="G14" s="1">
        <v>36.234756469726563</v>
      </c>
      <c r="H14" s="1">
        <v>56.409376733429596</v>
      </c>
      <c r="I14" s="1">
        <v>80.15291880626377</v>
      </c>
      <c r="J14" s="1">
        <v>107.05421744472081</v>
      </c>
      <c r="K14" s="1">
        <v>136.69885250422948</v>
      </c>
    </row>
    <row r="15" spans="1:16" x14ac:dyDescent="0.25">
      <c r="A15" s="9" t="s">
        <v>24</v>
      </c>
      <c r="B15" s="5">
        <v>145</v>
      </c>
      <c r="C15" s="1">
        <v>26.308649195694432</v>
      </c>
      <c r="D15" s="1">
        <v>36.933565566320972</v>
      </c>
      <c r="E15" s="1">
        <v>49.302149446599216</v>
      </c>
      <c r="F15" s="1">
        <v>59.058590528103998</v>
      </c>
      <c r="G15" s="1">
        <v>64.156345367431641</v>
      </c>
      <c r="H15" s="1">
        <v>64.067970677348697</v>
      </c>
      <c r="I15" s="1">
        <v>59.072211442563557</v>
      </c>
      <c r="J15" s="1">
        <v>49.975570297788771</v>
      </c>
      <c r="K15" s="1">
        <v>38.058816975042227</v>
      </c>
    </row>
    <row r="16" spans="1:16" x14ac:dyDescent="0.25">
      <c r="A16" s="71" t="s">
        <v>13</v>
      </c>
      <c r="B16" s="73"/>
      <c r="C16" s="6">
        <v>67.87072004855878</v>
      </c>
      <c r="D16" s="32">
        <v>73.647084352917815</v>
      </c>
      <c r="E16" s="32">
        <v>79.898007205198979</v>
      </c>
      <c r="F16" s="32">
        <v>86.939254802540205</v>
      </c>
      <c r="G16" s="32">
        <v>94.960697867653593</v>
      </c>
      <c r="H16" s="32">
        <v>104.16769574584674</v>
      </c>
      <c r="I16" s="32">
        <v>114.89471500700985</v>
      </c>
      <c r="J16" s="32">
        <v>127.70506587008413</v>
      </c>
      <c r="K16" s="48">
        <v>143.50912607715796</v>
      </c>
      <c r="M16" t="s">
        <v>18</v>
      </c>
    </row>
    <row r="17" spans="2:5" x14ac:dyDescent="0.25">
      <c r="B17">
        <f>SUM(B4:B15)</f>
        <v>1787</v>
      </c>
    </row>
    <row r="18" spans="2:5" x14ac:dyDescent="0.25">
      <c r="E18" t="s">
        <v>18</v>
      </c>
    </row>
  </sheetData>
  <mergeCells count="4">
    <mergeCell ref="C2:K2"/>
    <mergeCell ref="A16:B16"/>
    <mergeCell ref="B2:B3"/>
    <mergeCell ref="A2:A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H7" sqref="H7"/>
    </sheetView>
  </sheetViews>
  <sheetFormatPr defaultRowHeight="15" x14ac:dyDescent="0.25"/>
  <cols>
    <col min="2" max="2" width="15.5703125" customWidth="1"/>
    <col min="3" max="3" width="8" customWidth="1"/>
    <col min="4" max="4" width="7.85546875" customWidth="1"/>
  </cols>
  <sheetData>
    <row r="1" spans="1:17" x14ac:dyDescent="0.25">
      <c r="A1" s="80" t="s">
        <v>12</v>
      </c>
      <c r="B1" s="80" t="s">
        <v>25</v>
      </c>
      <c r="C1" s="75" t="s">
        <v>84</v>
      </c>
      <c r="D1" s="75"/>
      <c r="F1" s="76" t="s">
        <v>17</v>
      </c>
      <c r="G1" s="76"/>
      <c r="I1" s="76" t="s">
        <v>15</v>
      </c>
      <c r="J1" s="76"/>
      <c r="L1" s="76" t="s">
        <v>13</v>
      </c>
      <c r="M1" s="76"/>
    </row>
    <row r="2" spans="1:17" x14ac:dyDescent="0.25">
      <c r="A2" s="80"/>
      <c r="B2" s="80"/>
      <c r="C2" s="37" t="s">
        <v>99</v>
      </c>
      <c r="D2" s="37" t="s">
        <v>100</v>
      </c>
      <c r="F2" s="4" t="s">
        <v>101</v>
      </c>
      <c r="G2" s="4" t="s">
        <v>102</v>
      </c>
      <c r="I2" s="4" t="s">
        <v>101</v>
      </c>
      <c r="J2" s="4" t="s">
        <v>102</v>
      </c>
      <c r="L2" s="4" t="s">
        <v>101</v>
      </c>
      <c r="M2" s="4" t="s">
        <v>102</v>
      </c>
    </row>
    <row r="3" spans="1:17" x14ac:dyDescent="0.25">
      <c r="A3" s="2" t="s">
        <v>26</v>
      </c>
      <c r="B3" s="38">
        <v>150</v>
      </c>
      <c r="C3" s="39"/>
      <c r="D3" s="39"/>
      <c r="F3" s="36"/>
      <c r="G3" s="36"/>
      <c r="I3" s="36"/>
      <c r="J3" s="36"/>
      <c r="L3" s="36"/>
      <c r="M3" s="36"/>
    </row>
    <row r="4" spans="1:17" x14ac:dyDescent="0.25">
      <c r="A4" s="2" t="s">
        <v>27</v>
      </c>
      <c r="B4" s="38">
        <v>150</v>
      </c>
      <c r="C4" s="39"/>
      <c r="D4" s="39"/>
      <c r="F4" s="36"/>
      <c r="G4" s="36"/>
      <c r="I4" s="36"/>
      <c r="J4" s="36"/>
      <c r="L4" s="36"/>
      <c r="M4" s="36"/>
    </row>
    <row r="5" spans="1:17" x14ac:dyDescent="0.25">
      <c r="A5" s="2" t="s">
        <v>28</v>
      </c>
      <c r="B5" s="38">
        <v>135</v>
      </c>
      <c r="C5" s="39"/>
      <c r="D5" s="39"/>
      <c r="F5" s="36"/>
      <c r="G5" s="36"/>
      <c r="I5" s="36"/>
      <c r="J5" s="36"/>
      <c r="L5" s="36"/>
      <c r="M5" s="36"/>
      <c r="Q5" t="s">
        <v>18</v>
      </c>
    </row>
    <row r="6" spans="1:17" x14ac:dyDescent="0.25">
      <c r="A6" s="2" t="s">
        <v>29</v>
      </c>
      <c r="B6" s="38">
        <v>152</v>
      </c>
      <c r="C6" s="39">
        <f>((B3*1)+(B4*2)+(B5*3))/6</f>
        <v>142.5</v>
      </c>
      <c r="D6" s="39"/>
      <c r="F6" s="36">
        <f t="shared" ref="F6:F14" si="0">B6-C6</f>
        <v>9.5</v>
      </c>
      <c r="G6" s="36"/>
      <c r="I6" s="36">
        <f>ABS(F6)</f>
        <v>9.5</v>
      </c>
      <c r="J6" s="36"/>
      <c r="L6" s="36">
        <v>100</v>
      </c>
      <c r="M6" s="36"/>
    </row>
    <row r="7" spans="1:17" x14ac:dyDescent="0.25">
      <c r="A7" s="2" t="s">
        <v>30</v>
      </c>
      <c r="B7" s="38">
        <v>142</v>
      </c>
      <c r="C7" s="39">
        <f t="shared" ref="C7:C15" si="1">((B4*1)+(B5*2)+(B6*3))/6</f>
        <v>146</v>
      </c>
      <c r="D7" s="39"/>
      <c r="F7" s="36">
        <f t="shared" si="0"/>
        <v>-4</v>
      </c>
      <c r="G7" s="36"/>
      <c r="I7" s="36">
        <f t="shared" ref="I7:J14" si="2">ABS(F7)</f>
        <v>4</v>
      </c>
      <c r="J7" s="36"/>
      <c r="L7" s="36">
        <v>16</v>
      </c>
      <c r="M7" s="36"/>
    </row>
    <row r="8" spans="1:17" x14ac:dyDescent="0.25">
      <c r="A8" s="2" t="s">
        <v>31</v>
      </c>
      <c r="B8" s="38">
        <v>160</v>
      </c>
      <c r="C8" s="39">
        <f t="shared" si="1"/>
        <v>144.16666666666666</v>
      </c>
      <c r="D8" s="39">
        <f>((B3*1)+(B4*2)+(B5*3)+(B6*4)+(B7*5))/15</f>
        <v>144.86666666666667</v>
      </c>
      <c r="F8" s="36">
        <f t="shared" si="0"/>
        <v>15.833333333333343</v>
      </c>
      <c r="G8" s="36">
        <f>B8-D8</f>
        <v>15.133333333333326</v>
      </c>
      <c r="I8" s="36">
        <f t="shared" si="2"/>
        <v>15.833333333333343</v>
      </c>
      <c r="J8" s="36">
        <f>ABS(G8)</f>
        <v>15.133333333333326</v>
      </c>
      <c r="L8" s="36">
        <v>256</v>
      </c>
      <c r="M8" s="36">
        <v>225</v>
      </c>
    </row>
    <row r="9" spans="1:17" x14ac:dyDescent="0.25">
      <c r="A9" s="2" t="s">
        <v>19</v>
      </c>
      <c r="B9" s="38">
        <v>140</v>
      </c>
      <c r="C9" s="39">
        <f t="shared" si="1"/>
        <v>152.66666666666666</v>
      </c>
      <c r="D9" s="39">
        <f t="shared" ref="D9:D15" si="3">((B4*1)+(B5*2)+(B6*3)+(B7*4)+(B8*5))/15</f>
        <v>149.6</v>
      </c>
      <c r="F9" s="36">
        <f t="shared" si="0"/>
        <v>-12.666666666666657</v>
      </c>
      <c r="G9" s="36">
        <f t="shared" ref="G9:G14" si="4">B9-D9</f>
        <v>-9.5999999999999943</v>
      </c>
      <c r="I9" s="36">
        <f t="shared" si="2"/>
        <v>12.666666666666657</v>
      </c>
      <c r="J9" s="36">
        <f t="shared" si="2"/>
        <v>9.5999999999999943</v>
      </c>
      <c r="L9" s="36">
        <v>169</v>
      </c>
      <c r="M9" s="36">
        <v>100</v>
      </c>
    </row>
    <row r="10" spans="1:17" x14ac:dyDescent="0.25">
      <c r="A10" s="2" t="s">
        <v>20</v>
      </c>
      <c r="B10" s="38">
        <v>150</v>
      </c>
      <c r="C10" s="39">
        <f t="shared" si="1"/>
        <v>147</v>
      </c>
      <c r="D10" s="39">
        <f t="shared" si="3"/>
        <v>147</v>
      </c>
      <c r="F10" s="36">
        <f t="shared" si="0"/>
        <v>3</v>
      </c>
      <c r="G10" s="36">
        <f t="shared" si="4"/>
        <v>3</v>
      </c>
      <c r="I10" s="36">
        <f t="shared" si="2"/>
        <v>3</v>
      </c>
      <c r="J10" s="36">
        <f t="shared" si="2"/>
        <v>3</v>
      </c>
      <c r="L10" s="36">
        <v>9</v>
      </c>
      <c r="M10" s="36">
        <v>9</v>
      </c>
    </row>
    <row r="11" spans="1:17" x14ac:dyDescent="0.25">
      <c r="A11" s="2" t="s">
        <v>21</v>
      </c>
      <c r="B11" s="38">
        <v>150</v>
      </c>
      <c r="C11" s="39">
        <f t="shared" si="1"/>
        <v>148.33333333333334</v>
      </c>
      <c r="D11" s="39">
        <f t="shared" si="3"/>
        <v>148.4</v>
      </c>
      <c r="F11" s="36">
        <f t="shared" si="0"/>
        <v>1.6666666666666572</v>
      </c>
      <c r="G11" s="36">
        <f t="shared" si="4"/>
        <v>1.5999999999999943</v>
      </c>
      <c r="I11" s="36">
        <f t="shared" si="2"/>
        <v>1.6666666666666572</v>
      </c>
      <c r="J11" s="36">
        <f t="shared" si="2"/>
        <v>1.5999999999999943</v>
      </c>
      <c r="L11" s="36">
        <v>4</v>
      </c>
      <c r="M11" s="36">
        <v>4</v>
      </c>
    </row>
    <row r="12" spans="1:17" x14ac:dyDescent="0.25">
      <c r="A12" s="2" t="s">
        <v>22</v>
      </c>
      <c r="B12" s="38">
        <v>163</v>
      </c>
      <c r="C12" s="39">
        <f t="shared" si="1"/>
        <v>148.33333333333334</v>
      </c>
      <c r="D12" s="39">
        <f t="shared" si="3"/>
        <v>148.80000000000001</v>
      </c>
      <c r="F12" s="36">
        <f t="shared" si="0"/>
        <v>14.666666666666657</v>
      </c>
      <c r="G12" s="36">
        <f t="shared" si="4"/>
        <v>14.199999999999989</v>
      </c>
      <c r="I12" s="36">
        <f t="shared" si="2"/>
        <v>14.666666666666657</v>
      </c>
      <c r="J12" s="36">
        <f t="shared" si="2"/>
        <v>14.199999999999989</v>
      </c>
      <c r="L12" s="36">
        <v>225</v>
      </c>
      <c r="M12" s="36">
        <v>196</v>
      </c>
    </row>
    <row r="13" spans="1:17" x14ac:dyDescent="0.25">
      <c r="A13" s="2" t="s">
        <v>23</v>
      </c>
      <c r="B13" s="38">
        <v>150</v>
      </c>
      <c r="C13" s="39">
        <f t="shared" si="1"/>
        <v>156.5</v>
      </c>
      <c r="D13" s="39">
        <f t="shared" si="3"/>
        <v>153.66666666666666</v>
      </c>
      <c r="F13" s="36">
        <f t="shared" si="0"/>
        <v>-6.5</v>
      </c>
      <c r="G13" s="36">
        <f t="shared" si="4"/>
        <v>-3.6666666666666572</v>
      </c>
      <c r="I13" s="36">
        <f t="shared" si="2"/>
        <v>6.5</v>
      </c>
      <c r="J13" s="36">
        <f t="shared" si="2"/>
        <v>3.6666666666666572</v>
      </c>
      <c r="L13" s="36">
        <v>49</v>
      </c>
      <c r="M13" s="36">
        <v>16</v>
      </c>
    </row>
    <row r="14" spans="1:17" x14ac:dyDescent="0.25">
      <c r="A14" s="2" t="s">
        <v>24</v>
      </c>
      <c r="B14" s="38">
        <v>145</v>
      </c>
      <c r="C14" s="39">
        <f t="shared" si="1"/>
        <v>154.33333333333334</v>
      </c>
      <c r="D14" s="39">
        <f t="shared" si="3"/>
        <v>152.80000000000001</v>
      </c>
      <c r="F14" s="36">
        <f t="shared" si="0"/>
        <v>-9.3333333333333428</v>
      </c>
      <c r="G14" s="36">
        <f t="shared" si="4"/>
        <v>-7.8000000000000114</v>
      </c>
      <c r="I14" s="36">
        <f t="shared" si="2"/>
        <v>9.3333333333333428</v>
      </c>
      <c r="J14" s="36">
        <f t="shared" si="2"/>
        <v>7.8000000000000114</v>
      </c>
      <c r="L14" s="36">
        <v>81</v>
      </c>
      <c r="M14" s="36">
        <v>64</v>
      </c>
    </row>
    <row r="15" spans="1:17" x14ac:dyDescent="0.25">
      <c r="A15" s="77" t="s">
        <v>34</v>
      </c>
      <c r="B15" s="77"/>
      <c r="C15" s="39">
        <f t="shared" si="1"/>
        <v>149.66666666666666</v>
      </c>
      <c r="D15" s="39">
        <f t="shared" si="3"/>
        <v>150.93333333333334</v>
      </c>
    </row>
    <row r="16" spans="1:17" x14ac:dyDescent="0.25">
      <c r="A16" s="78" t="s">
        <v>17</v>
      </c>
      <c r="B16" s="78"/>
      <c r="C16" s="40">
        <f>AVERAGE(F6:F14)</f>
        <v>1.3518518518518507</v>
      </c>
      <c r="D16" s="40">
        <f>AVERAGE(G8:G14)</f>
        <v>1.8380952380952351</v>
      </c>
    </row>
    <row r="17" spans="1:10" x14ac:dyDescent="0.25">
      <c r="A17" s="79" t="s">
        <v>15</v>
      </c>
      <c r="B17" s="79"/>
      <c r="C17" s="40">
        <f>AVERAGE(I6:I158)</f>
        <v>8.5740740740740726</v>
      </c>
      <c r="D17" s="40">
        <f>AVERAGE(J8:J14)</f>
        <v>7.8571428571428532</v>
      </c>
      <c r="J17" t="s">
        <v>18</v>
      </c>
    </row>
    <row r="18" spans="1:10" x14ac:dyDescent="0.25">
      <c r="A18" s="79" t="s">
        <v>13</v>
      </c>
      <c r="B18" s="79"/>
      <c r="C18" s="40">
        <f>AVERAGE(L6:L14)</f>
        <v>101</v>
      </c>
      <c r="D18" s="41">
        <f>AVERAGE(M8:M14)</f>
        <v>87.714285714285708</v>
      </c>
    </row>
  </sheetData>
  <mergeCells count="10">
    <mergeCell ref="A16:B16"/>
    <mergeCell ref="A17:B17"/>
    <mergeCell ref="A18:B18"/>
    <mergeCell ref="A1:A2"/>
    <mergeCell ref="B1:B2"/>
    <mergeCell ref="C1:D1"/>
    <mergeCell ref="F1:G1"/>
    <mergeCell ref="I1:J1"/>
    <mergeCell ref="L1:M1"/>
    <mergeCell ref="A15:B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Abriyani N</dc:creator>
  <cp:lastModifiedBy>Disca Amelia</cp:lastModifiedBy>
  <cp:lastPrinted>2018-03-04T10:04:32Z</cp:lastPrinted>
  <dcterms:created xsi:type="dcterms:W3CDTF">2018-02-19T07:49:25Z</dcterms:created>
  <dcterms:modified xsi:type="dcterms:W3CDTF">2018-06-04T11:53:20Z</dcterms:modified>
</cp:coreProperties>
</file>