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arclube-altera_produtos_compostos_e_frete\arclube\Global\Especificacao\Ambiente\ApiMagento\PedidoMagento\CadastrarPedido\P40_Produtos\P30_CalcularDesconto\"/>
    </mc:Choice>
  </mc:AlternateContent>
  <xr:revisionPtr revIDLastSave="0" documentId="13_ncr:1_{97593BFE-BB37-4DF7-8F58-E97EE7466C35}" xr6:coauthVersionLast="46" xr6:coauthVersionMax="46" xr10:uidLastSave="{00000000-0000-0000-0000-000000000000}"/>
  <bookViews>
    <workbookView xWindow="-120" yWindow="-120" windowWidth="29040" windowHeight="15225" xr2:uid="{C000D1C8-D7D8-4E83-A17A-82AED5885754}"/>
  </bookViews>
  <sheets>
    <sheet name="especific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O16" i="1"/>
  <c r="O15" i="1"/>
  <c r="O11" i="1"/>
  <c r="O10" i="1"/>
  <c r="L10" i="1"/>
  <c r="L13" i="1"/>
  <c r="L15" i="1"/>
  <c r="I45" i="1"/>
  <c r="I35" i="1"/>
  <c r="I34" i="1"/>
  <c r="I42" i="1"/>
  <c r="L27" i="1"/>
  <c r="L26" i="1"/>
  <c r="W16" i="1"/>
  <c r="W15" i="1"/>
  <c r="W11" i="1"/>
  <c r="W10" i="1"/>
  <c r="I36" i="1" l="1"/>
  <c r="S15" i="1" s="1"/>
  <c r="I57" i="1"/>
  <c r="X11" i="1"/>
  <c r="P16" i="1"/>
  <c r="P15" i="1"/>
  <c r="I58" i="1" l="1"/>
  <c r="X32" i="1" s="1"/>
  <c r="X10" i="1"/>
  <c r="AA15" i="1"/>
  <c r="AA10" i="1"/>
  <c r="AA11" i="1"/>
  <c r="X16" i="1"/>
  <c r="X15" i="1"/>
  <c r="AA16" i="1"/>
  <c r="S12" i="1" l="1"/>
  <c r="S9" i="1"/>
  <c r="S19" i="1" l="1"/>
  <c r="Y16" i="1" s="1"/>
  <c r="S23" i="1"/>
  <c r="S25" i="1" s="1"/>
  <c r="AB10" i="1" s="1"/>
  <c r="AC10" i="1" s="1"/>
  <c r="Y10" i="1" l="1"/>
  <c r="Y15" i="1"/>
  <c r="Y11" i="1"/>
  <c r="AB11" i="1"/>
  <c r="AC11" i="1" s="1"/>
  <c r="AD11" i="1" s="1"/>
  <c r="AB15" i="1"/>
  <c r="AC15" i="1" s="1"/>
  <c r="AD15" i="1" s="1"/>
  <c r="AB16" i="1"/>
  <c r="AC16" i="1" s="1"/>
  <c r="AD16" i="1" s="1"/>
  <c r="AD10" i="1"/>
  <c r="Y20" i="1" l="1"/>
  <c r="X29" i="1" s="1"/>
  <c r="AD20" i="1"/>
  <c r="Y22" i="1" l="1"/>
  <c r="X26" i="1" s="1"/>
</calcChain>
</file>

<file path=xl/sharedStrings.xml><?xml version="1.0" encoding="utf-8"?>
<sst xmlns="http://schemas.openxmlformats.org/spreadsheetml/2006/main" count="101" uniqueCount="79">
  <si>
    <t>QTD</t>
  </si>
  <si>
    <t>PREÇO</t>
  </si>
  <si>
    <t>PARA A FORMA DE PAGAMENTO CORRETA</t>
  </si>
  <si>
    <t>VL_LISTA NA TELA DO ANGULAR</t>
  </si>
  <si>
    <t>TOTAL NF</t>
  </si>
  <si>
    <t>VL VENDA</t>
  </si>
  <si>
    <t>NA TELA DO VERDINHO</t>
  </si>
  <si>
    <t>VL LISTA</t>
  </si>
  <si>
    <t>DESC %</t>
  </si>
  <si>
    <t xml:space="preserve"> VL TOTAL</t>
  </si>
  <si>
    <t>RA</t>
  </si>
  <si>
    <t>Sku</t>
  </si>
  <si>
    <t>Quantidade</t>
  </si>
  <si>
    <t>Subtotal</t>
  </si>
  <si>
    <t>TaxAmount</t>
  </si>
  <si>
    <t>DiscountAmount</t>
  </si>
  <si>
    <t>RowTotal</t>
  </si>
  <si>
    <t>Subtotal*</t>
  </si>
  <si>
    <t>Subtotal: o valor total incluindo o serviço</t>
  </si>
  <si>
    <t>DiscountAmount*</t>
  </si>
  <si>
    <t>DiscountAmount: valor de desconto no pedido incluindo o desconto no frete</t>
  </si>
  <si>
    <t>BSellerInterest*</t>
  </si>
  <si>
    <t>BSellerInterest: nos casos em que seja diferente de zero, o pedido deve ser processado manualmente.</t>
  </si>
  <si>
    <t>FreteBruto*</t>
  </si>
  <si>
    <t>FreteBruto: valor bruto do frete</t>
  </si>
  <si>
    <t>DescontoFrete*</t>
  </si>
  <si>
    <t>DescontoFrete: valor de desconto no frete</t>
  </si>
  <si>
    <t>GrandTotal*</t>
  </si>
  <si>
    <t>Entrada:</t>
  </si>
  <si>
    <t>PedidoMagentoDto.ListaProdutos</t>
  </si>
  <si>
    <t>PedidoMagentoDto.TotaisPedido</t>
  </si>
  <si>
    <t>Banco dados</t>
  </si>
  <si>
    <t>SKU:</t>
  </si>
  <si>
    <t>001090</t>
  </si>
  <si>
    <t>É composto por:</t>
  </si>
  <si>
    <t>001 / 001000</t>
  </si>
  <si>
    <t>Unidades</t>
  </si>
  <si>
    <t>001 / 001001</t>
  </si>
  <si>
    <t>001000</t>
  </si>
  <si>
    <t>002216</t>
  </si>
  <si>
    <t>002 / 002012</t>
  </si>
  <si>
    <t>002 / 002013</t>
  </si>
  <si>
    <t>Vl lista</t>
  </si>
  <si>
    <t>Verificação:</t>
  </si>
  <si>
    <t>Fase 1: dividir produtos compostos</t>
  </si>
  <si>
    <t>Produto</t>
  </si>
  <si>
    <t>Normalmente: parcela única, depósito, 30 dias</t>
  </si>
  <si>
    <t>Depende do que o Magento mandar e da</t>
  </si>
  <si>
    <t>configuração da API.</t>
  </si>
  <si>
    <t>(valor total do pedido no verdinho) - (valor total no magento) / (valor total do pedido no verdinho)</t>
  </si>
  <si>
    <t>total do verdinho - total do magento sem o frete / total do verdinho</t>
  </si>
  <si>
    <t>total do magento sem o frete</t>
  </si>
  <si>
    <t>valor total do pedido no verdinho</t>
  </si>
  <si>
    <t>valor total no magento</t>
  </si>
  <si>
    <t>Para colocar o frete como RA</t>
  </si>
  <si>
    <t xml:space="preserve"> </t>
  </si>
  <si>
    <t>Fase 2: descontos</t>
  </si>
  <si>
    <t>Conferência:</t>
  </si>
  <si>
    <t>Total NF</t>
  </si>
  <si>
    <t>RA vs frete liquido</t>
  </si>
  <si>
    <t>que é o desconto para chegar no frete</t>
  </si>
  <si>
    <t>Fase 3: tela do verdinho</t>
  </si>
  <si>
    <t>Para calcular o novo Preço</t>
  </si>
  <si>
    <t>Conferência do Grand Total:</t>
  </si>
  <si>
    <t>preco_nf</t>
  </si>
  <si>
    <t>preco_lista</t>
  </si>
  <si>
    <t>desc_dado (de 0 a 100)</t>
  </si>
  <si>
    <t>preco_venda</t>
  </si>
  <si>
    <t>valor base unitário</t>
  </si>
  <si>
    <t>Precisa tirar o valor dos serviços do grand total ao recalcular os valores</t>
  </si>
  <si>
    <t>PedidoMagentoDto.ListaServicos</t>
  </si>
  <si>
    <t>Descrição 1:</t>
  </si>
  <si>
    <t>Descrição 2:</t>
  </si>
  <si>
    <t>Instalação</t>
  </si>
  <si>
    <t>Reparo da instalação</t>
  </si>
  <si>
    <t>801022</t>
  </si>
  <si>
    <t>801023</t>
  </si>
  <si>
    <t>Auxiliares, sem os serviços:</t>
  </si>
  <si>
    <t>Valores com produtos e serviços somados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</si>
</sst>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0%"/>
    <numFmt numFmtId="167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quotePrefix="1"/>
    <xf numFmtId="4" fontId="0" fillId="0" borderId="0" xfId="0" applyNumberFormat="1"/>
    <xf numFmtId="44" fontId="0" fillId="0" borderId="0" xfId="0" applyNumberFormat="1"/>
    <xf numFmtId="0" fontId="0" fillId="4" borderId="0" xfId="0" applyFill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10" fontId="0" fillId="0" borderId="0" xfId="2" applyNumberFormat="1" applyFont="1"/>
    <xf numFmtId="0" fontId="2" fillId="0" borderId="0" xfId="0" applyFont="1"/>
    <xf numFmtId="0" fontId="3" fillId="0" borderId="0" xfId="0" applyFont="1"/>
    <xf numFmtId="164" fontId="0" fillId="0" borderId="0" xfId="2" applyNumberFormat="1" applyFont="1"/>
    <xf numFmtId="2" fontId="4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167" fontId="0" fillId="0" borderId="0" xfId="5" applyFont="1"/>
    <xf numFmtId="0" fontId="0" fillId="0" borderId="0" xfId="0"/>
  </cellXfs>
  <cellStyles count="6">
    <cellStyle name="Moeda" xfId="1" builtinId="4"/>
    <cellStyle name="Moeda 2" xfId="3" xr:uid="{DBDAFFE4-494F-426F-8A80-70F4D0DA4447}"/>
    <cellStyle name="Moeda 2 2" xfId="5" xr:uid="{D0867D8B-7232-4B84-90C6-DD55C282CBB1}"/>
    <cellStyle name="Moeda 3" xfId="4" xr:uid="{8B967138-CCAD-414D-85B9-C5680F50C1FA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154E-6A5D-4698-AC24-EB6D7E840832}">
  <dimension ref="A2:AE69"/>
  <sheetViews>
    <sheetView tabSelected="1" topLeftCell="H1" zoomScale="85" zoomScaleNormal="85" workbookViewId="0">
      <selection activeCell="AE22" sqref="AE22"/>
    </sheetView>
  </sheetViews>
  <sheetFormatPr defaultRowHeight="15" x14ac:dyDescent="0.25"/>
  <cols>
    <col min="2" max="2" width="15.28515625" bestFit="1" customWidth="1"/>
    <col min="7" max="7" width="24" customWidth="1"/>
    <col min="8" max="8" width="11.42578125" bestFit="1" customWidth="1"/>
    <col min="9" max="10" width="13.7109375" customWidth="1"/>
    <col min="11" max="11" width="16" bestFit="1" customWidth="1"/>
    <col min="12" max="12" width="13.7109375" customWidth="1"/>
    <col min="13" max="13" width="4.5703125" customWidth="1"/>
    <col min="14" max="14" width="24" customWidth="1"/>
    <col min="15" max="15" width="11.42578125" bestFit="1" customWidth="1"/>
    <col min="16" max="16" width="38.85546875" bestFit="1" customWidth="1"/>
    <col min="17" max="18" width="4.5703125" customWidth="1"/>
    <col min="19" max="19" width="35.140625" customWidth="1"/>
    <col min="20" max="20" width="4.5703125" customWidth="1"/>
    <col min="22" max="22" width="5.5703125" customWidth="1"/>
    <col min="23" max="23" width="11.7109375" style="10" bestFit="1" customWidth="1"/>
    <col min="24" max="24" width="13.5703125" customWidth="1"/>
    <col min="25" max="25" width="12" customWidth="1"/>
    <col min="26" max="26" width="4.42578125" customWidth="1"/>
    <col min="27" max="30" width="12" customWidth="1"/>
  </cols>
  <sheetData>
    <row r="2" spans="1:31" x14ac:dyDescent="0.25">
      <c r="G2" s="10" t="s">
        <v>69</v>
      </c>
      <c r="N2" s="3"/>
    </row>
    <row r="3" spans="1:31" x14ac:dyDescent="0.25">
      <c r="G3" s="16"/>
    </row>
    <row r="4" spans="1:31" x14ac:dyDescent="0.25">
      <c r="B4" s="5" t="s">
        <v>31</v>
      </c>
      <c r="C4" s="5"/>
      <c r="G4" s="9" t="s">
        <v>28</v>
      </c>
      <c r="N4" s="9" t="s">
        <v>44</v>
      </c>
      <c r="O4" s="9"/>
      <c r="S4" s="9" t="s">
        <v>56</v>
      </c>
      <c r="W4" s="21" t="s">
        <v>61</v>
      </c>
      <c r="X4" s="21"/>
    </row>
    <row r="5" spans="1:31" x14ac:dyDescent="0.25">
      <c r="U5" s="10"/>
      <c r="V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B6" t="s">
        <v>32</v>
      </c>
      <c r="G6" s="5" t="s">
        <v>29</v>
      </c>
      <c r="H6" s="5"/>
      <c r="I6" s="5"/>
      <c r="J6" s="5"/>
      <c r="K6" s="5"/>
      <c r="L6" s="5"/>
      <c r="N6" s="5" t="s">
        <v>29</v>
      </c>
      <c r="O6" s="5"/>
      <c r="P6" s="5"/>
      <c r="U6" s="10"/>
      <c r="V6" s="10"/>
      <c r="W6" s="20" t="s">
        <v>6</v>
      </c>
      <c r="X6" s="20"/>
      <c r="Y6" s="20"/>
      <c r="Z6" s="20"/>
      <c r="AA6" s="20"/>
      <c r="AB6" s="20"/>
      <c r="AC6" s="20"/>
      <c r="AD6" s="20"/>
      <c r="AE6" s="10"/>
    </row>
    <row r="7" spans="1:31" x14ac:dyDescent="0.25">
      <c r="B7" s="6" t="s">
        <v>33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N7" s="4" t="s">
        <v>11</v>
      </c>
      <c r="O7" s="4" t="s">
        <v>12</v>
      </c>
      <c r="P7" s="4" t="s">
        <v>68</v>
      </c>
      <c r="S7" s="16"/>
      <c r="U7" s="10"/>
      <c r="V7" s="10"/>
      <c r="W7" s="11" t="s">
        <v>45</v>
      </c>
      <c r="X7" s="11" t="s">
        <v>0</v>
      </c>
      <c r="Y7" s="11" t="s">
        <v>1</v>
      </c>
      <c r="Z7" s="11"/>
      <c r="AA7" s="11" t="s">
        <v>7</v>
      </c>
      <c r="AB7" s="11" t="s">
        <v>8</v>
      </c>
      <c r="AC7" s="11" t="s">
        <v>5</v>
      </c>
      <c r="AD7" s="11" t="s">
        <v>9</v>
      </c>
      <c r="AE7" s="10"/>
    </row>
    <row r="8" spans="1:31" x14ac:dyDescent="0.25">
      <c r="G8" s="1"/>
      <c r="H8" s="1"/>
      <c r="I8" s="1"/>
      <c r="J8" s="1"/>
      <c r="K8" s="1"/>
      <c r="L8" s="1"/>
      <c r="N8" s="1"/>
      <c r="O8" s="1"/>
      <c r="S8" s="3" t="s">
        <v>52</v>
      </c>
      <c r="U8" s="10"/>
      <c r="V8" s="10"/>
      <c r="X8" s="10"/>
      <c r="Y8" s="10" t="s">
        <v>64</v>
      </c>
      <c r="Z8" s="10"/>
      <c r="AA8" s="10" t="s">
        <v>65</v>
      </c>
      <c r="AB8" s="3" t="s">
        <v>66</v>
      </c>
      <c r="AC8" s="10" t="s">
        <v>67</v>
      </c>
      <c r="AD8" s="10"/>
      <c r="AE8" s="10"/>
    </row>
    <row r="9" spans="1:31" x14ac:dyDescent="0.25">
      <c r="B9" t="s">
        <v>34</v>
      </c>
      <c r="C9" t="s">
        <v>36</v>
      </c>
      <c r="D9" t="s">
        <v>42</v>
      </c>
      <c r="S9" s="2">
        <f>SUMPRODUCT(O9:O19,P9:P19)</f>
        <v>7680.7499999999991</v>
      </c>
      <c r="U9" s="10"/>
      <c r="V9" s="10"/>
      <c r="X9" s="10"/>
      <c r="Y9" s="10"/>
      <c r="Z9" s="10"/>
      <c r="AA9" s="10"/>
      <c r="AB9" s="16"/>
      <c r="AC9" s="10"/>
      <c r="AD9" s="10"/>
      <c r="AE9" s="10"/>
    </row>
    <row r="10" spans="1:31" x14ac:dyDescent="0.25">
      <c r="B10" s="6" t="s">
        <v>35</v>
      </c>
      <c r="C10">
        <v>1</v>
      </c>
      <c r="D10" s="7">
        <v>1153.6199999999999</v>
      </c>
      <c r="G10" s="6" t="s">
        <v>33</v>
      </c>
      <c r="H10" s="22">
        <v>2</v>
      </c>
      <c r="I10" s="23">
        <v>3000.87</v>
      </c>
      <c r="J10" s="23">
        <v>0</v>
      </c>
      <c r="K10" s="23">
        <v>12.37</v>
      </c>
      <c r="L10" s="2">
        <f>+I10-K10</f>
        <v>2988.5</v>
      </c>
      <c r="N10" s="6" t="s">
        <v>35</v>
      </c>
      <c r="O10" s="24">
        <f>+H10+H13</f>
        <v>3</v>
      </c>
      <c r="P10" s="2">
        <f>+D10</f>
        <v>1153.6199999999999</v>
      </c>
      <c r="U10" s="10"/>
      <c r="V10" s="10"/>
      <c r="W10" s="6" t="str">
        <f>+N10</f>
        <v>001 / 001000</v>
      </c>
      <c r="X10" s="10">
        <f>+O10</f>
        <v>3</v>
      </c>
      <c r="Y10" s="12">
        <f>+P10*(1-$S$19)</f>
        <v>1048.0605595547308</v>
      </c>
      <c r="Z10" s="12"/>
      <c r="AA10" s="12">
        <f>+P10</f>
        <v>1153.6199999999999</v>
      </c>
      <c r="AB10" s="14">
        <f>+$S$25</f>
        <v>9.2804739120528654E-2</v>
      </c>
      <c r="AC10" s="12">
        <f>+AA10*(1-AB10)</f>
        <v>1046.5585968557757</v>
      </c>
      <c r="AD10" s="12">
        <f>+AC10*X10</f>
        <v>3139.6757905673271</v>
      </c>
      <c r="AE10" s="10"/>
    </row>
    <row r="11" spans="1:31" x14ac:dyDescent="0.25">
      <c r="B11" s="6" t="s">
        <v>37</v>
      </c>
      <c r="C11">
        <v>1</v>
      </c>
      <c r="D11">
        <v>494.41</v>
      </c>
      <c r="H11" s="22"/>
      <c r="I11" s="22"/>
      <c r="J11" s="22"/>
      <c r="K11" s="22"/>
      <c r="L11" s="10"/>
      <c r="N11" s="6" t="s">
        <v>37</v>
      </c>
      <c r="O11" s="24">
        <f>+H10</f>
        <v>2</v>
      </c>
      <c r="P11" s="2">
        <f>+D11</f>
        <v>494.41</v>
      </c>
      <c r="Q11" s="10"/>
      <c r="S11" t="s">
        <v>53</v>
      </c>
      <c r="U11" s="10"/>
      <c r="V11" s="10"/>
      <c r="W11" s="6" t="str">
        <f>+N11</f>
        <v>001 / 001001</v>
      </c>
      <c r="X11" s="10">
        <f>+O11</f>
        <v>2</v>
      </c>
      <c r="Y11" s="12">
        <f>+P11*(1-$S$19)</f>
        <v>449.17010909090908</v>
      </c>
      <c r="Z11" s="12"/>
      <c r="AA11" s="12">
        <f>+P11</f>
        <v>494.41</v>
      </c>
      <c r="AB11" s="14">
        <f>+$S$25</f>
        <v>9.2804739120528654E-2</v>
      </c>
      <c r="AC11" s="12">
        <f t="shared" ref="AC11" si="0">+AA11*(1-AB11)</f>
        <v>448.52640893141944</v>
      </c>
      <c r="AD11" s="12">
        <f t="shared" ref="AD11" si="1">+AC11*X11</f>
        <v>897.05281786283888</v>
      </c>
      <c r="AE11" s="10"/>
    </row>
    <row r="12" spans="1:31" x14ac:dyDescent="0.25">
      <c r="H12" s="22"/>
      <c r="I12" s="22"/>
      <c r="J12" s="22"/>
      <c r="K12" s="22"/>
      <c r="L12" s="10"/>
      <c r="Q12" s="10"/>
      <c r="S12" s="8">
        <f>+I36</f>
        <v>6977.9399999999987</v>
      </c>
      <c r="U12" s="10"/>
      <c r="V12" s="10"/>
      <c r="W12" s="6"/>
      <c r="X12" s="10"/>
      <c r="Y12" s="12"/>
      <c r="Z12" s="12"/>
      <c r="AA12" s="12"/>
      <c r="AB12" s="14"/>
      <c r="AC12" s="12"/>
      <c r="AD12" s="12"/>
      <c r="AE12" s="10"/>
    </row>
    <row r="13" spans="1:31" x14ac:dyDescent="0.25">
      <c r="G13" s="6" t="s">
        <v>38</v>
      </c>
      <c r="H13" s="22">
        <v>1</v>
      </c>
      <c r="I13" s="23">
        <v>1143.6099999999999</v>
      </c>
      <c r="J13" s="23">
        <v>0</v>
      </c>
      <c r="K13" s="23">
        <v>151.12</v>
      </c>
      <c r="L13" s="2">
        <f>+I13-K13</f>
        <v>992.4899999999999</v>
      </c>
      <c r="N13" s="6"/>
      <c r="Q13" s="10"/>
      <c r="U13" s="10"/>
      <c r="V13" s="10"/>
      <c r="W13" s="6"/>
      <c r="X13" s="10"/>
      <c r="Y13" s="12"/>
      <c r="Z13" s="12"/>
      <c r="AA13" s="12"/>
      <c r="AB13" s="14"/>
      <c r="AC13" s="12"/>
      <c r="AD13" s="12"/>
      <c r="AE13" s="10"/>
    </row>
    <row r="14" spans="1:31" x14ac:dyDescent="0.25">
      <c r="B14" t="s">
        <v>32</v>
      </c>
      <c r="H14" s="22"/>
      <c r="I14" s="23"/>
      <c r="J14" s="23"/>
      <c r="K14" s="23"/>
      <c r="L14" s="2"/>
      <c r="Q14" s="10"/>
      <c r="S14" s="10" t="s">
        <v>51</v>
      </c>
      <c r="U14" s="10"/>
      <c r="V14" s="10"/>
      <c r="W14" s="6"/>
      <c r="X14" s="10"/>
      <c r="Y14" s="12"/>
      <c r="Z14" s="12"/>
      <c r="AA14" s="12"/>
      <c r="AB14" s="14"/>
      <c r="AC14" s="12"/>
      <c r="AD14" s="12"/>
      <c r="AE14" s="10"/>
    </row>
    <row r="15" spans="1:31" x14ac:dyDescent="0.25">
      <c r="B15" s="6" t="s">
        <v>39</v>
      </c>
      <c r="G15" s="6" t="s">
        <v>39</v>
      </c>
      <c r="H15" s="22">
        <v>1</v>
      </c>
      <c r="I15" s="23">
        <v>3200.56</v>
      </c>
      <c r="J15" s="23">
        <v>0</v>
      </c>
      <c r="K15" s="23">
        <v>213.61</v>
      </c>
      <c r="L15" s="2">
        <f>+I15-K15</f>
        <v>2986.95</v>
      </c>
      <c r="N15" s="6" t="s">
        <v>40</v>
      </c>
      <c r="O15">
        <f>+H15</f>
        <v>1</v>
      </c>
      <c r="P15" s="2">
        <f>+D18</f>
        <v>1130.8699999999999</v>
      </c>
      <c r="Q15" s="10"/>
      <c r="S15" s="8">
        <f>+I36-I51+I54</f>
        <v>6967.9399999999987</v>
      </c>
      <c r="U15" s="10"/>
      <c r="V15" s="10"/>
      <c r="W15" s="6" t="str">
        <f>+N15</f>
        <v>002 / 002012</v>
      </c>
      <c r="X15" s="10">
        <f t="shared" ref="X15:X16" si="2">+O15</f>
        <v>1</v>
      </c>
      <c r="Y15" s="12">
        <f>+P15*(1-$S$19)</f>
        <v>1027.3922478664192</v>
      </c>
      <c r="Z15" s="12"/>
      <c r="AA15" s="12">
        <f t="shared" ref="AA15:AA16" si="3">+P15</f>
        <v>1130.8699999999999</v>
      </c>
      <c r="AB15" s="14">
        <f>+$S$25</f>
        <v>9.2804739120528654E-2</v>
      </c>
      <c r="AC15" s="12">
        <f t="shared" ref="AC15:AC16" si="4">+AA15*(1-AB15)</f>
        <v>1025.9199046707677</v>
      </c>
      <c r="AD15" s="12">
        <f t="shared" ref="AD15:AD16" si="5">+AC15*X15</f>
        <v>1025.9199046707677</v>
      </c>
      <c r="AE15" s="10"/>
    </row>
    <row r="16" spans="1:31" x14ac:dyDescent="0.25">
      <c r="A16" s="16"/>
      <c r="N16" s="6" t="s">
        <v>41</v>
      </c>
      <c r="O16">
        <f>+O15</f>
        <v>1</v>
      </c>
      <c r="P16" s="2">
        <f>+D19</f>
        <v>2100.1999999999998</v>
      </c>
      <c r="Q16" s="10"/>
      <c r="U16" s="10"/>
      <c r="V16" s="10"/>
      <c r="W16" s="6" t="str">
        <f>+N16</f>
        <v>002 / 002013</v>
      </c>
      <c r="X16" s="10">
        <f t="shared" si="2"/>
        <v>1</v>
      </c>
      <c r="Y16" s="12">
        <f>+P16*(1-$S$19)</f>
        <v>1908.0258552875694</v>
      </c>
      <c r="Z16" s="12"/>
      <c r="AA16" s="12">
        <f t="shared" si="3"/>
        <v>2100.1999999999998</v>
      </c>
      <c r="AB16" s="14">
        <f>+$S$25</f>
        <v>9.2804739120528654E-2</v>
      </c>
      <c r="AC16" s="12">
        <f t="shared" si="4"/>
        <v>1905.2914868990656</v>
      </c>
      <c r="AD16" s="12">
        <f t="shared" si="5"/>
        <v>1905.2914868990656</v>
      </c>
      <c r="AE16" s="10"/>
    </row>
    <row r="17" spans="2:31" x14ac:dyDescent="0.25">
      <c r="B17" t="s">
        <v>34</v>
      </c>
      <c r="C17" t="s">
        <v>36</v>
      </c>
      <c r="I17" s="2"/>
      <c r="J17" s="2"/>
      <c r="K17" s="2"/>
      <c r="L17" s="2"/>
      <c r="S17" t="s">
        <v>62</v>
      </c>
      <c r="U17" s="10"/>
      <c r="V17" s="10"/>
      <c r="W17" s="6"/>
      <c r="X17" s="10"/>
      <c r="Y17" s="12"/>
      <c r="Z17" s="12"/>
      <c r="AA17" s="12"/>
      <c r="AB17" s="14"/>
      <c r="AC17" s="12"/>
      <c r="AD17" s="12"/>
      <c r="AE17" s="10"/>
    </row>
    <row r="18" spans="2:31" x14ac:dyDescent="0.25">
      <c r="B18" s="6" t="s">
        <v>40</v>
      </c>
      <c r="C18">
        <v>1</v>
      </c>
      <c r="D18" s="7">
        <v>1130.8699999999999</v>
      </c>
      <c r="S18" s="10" t="s">
        <v>49</v>
      </c>
      <c r="T18" t="s">
        <v>55</v>
      </c>
      <c r="U18" s="10"/>
      <c r="V18" s="10"/>
      <c r="W18" s="6"/>
      <c r="X18" s="10"/>
      <c r="Y18" s="10"/>
      <c r="Z18" s="12"/>
      <c r="AA18" s="10"/>
      <c r="AB18" s="10"/>
      <c r="AC18" s="10"/>
      <c r="AD18" s="10"/>
      <c r="AE18" s="10"/>
    </row>
    <row r="19" spans="2:31" x14ac:dyDescent="0.25">
      <c r="B19" s="6" t="s">
        <v>41</v>
      </c>
      <c r="C19">
        <v>1</v>
      </c>
      <c r="D19" s="7">
        <v>2100.1999999999998</v>
      </c>
      <c r="S19" s="17">
        <f>+(S9-S12)/S9</f>
        <v>9.1502782931354429E-2</v>
      </c>
      <c r="U19" s="10"/>
      <c r="V19" s="10"/>
      <c r="X19" s="10"/>
      <c r="Y19" s="12"/>
      <c r="Z19" s="12"/>
      <c r="AA19" s="10"/>
      <c r="AB19" s="10"/>
      <c r="AC19" s="10"/>
      <c r="AD19" s="10"/>
      <c r="AE19" s="10"/>
    </row>
    <row r="20" spans="2:31" x14ac:dyDescent="0.25">
      <c r="U20" s="10"/>
      <c r="V20" s="10"/>
      <c r="X20" s="15" t="s">
        <v>4</v>
      </c>
      <c r="Y20" s="13">
        <f>SUMPRODUCT(X8:X19,Y8:Y19)</f>
        <v>6977.94</v>
      </c>
      <c r="Z20" s="13"/>
      <c r="AA20" s="10"/>
      <c r="AB20" s="10"/>
      <c r="AC20" s="10"/>
      <c r="AD20" s="13">
        <f>SUM(AD8:AD19)</f>
        <v>6967.94</v>
      </c>
      <c r="AE20" s="10"/>
    </row>
    <row r="21" spans="2:31" x14ac:dyDescent="0.25">
      <c r="S21" t="s">
        <v>54</v>
      </c>
      <c r="U21" s="10"/>
      <c r="V21" s="10"/>
      <c r="X21" s="10"/>
      <c r="Y21" s="10"/>
      <c r="Z21" s="10"/>
      <c r="AA21" s="10"/>
      <c r="AB21" s="10"/>
      <c r="AC21" s="10"/>
      <c r="AD21" s="10"/>
      <c r="AE21" s="10"/>
    </row>
    <row r="22" spans="2:31" x14ac:dyDescent="0.25">
      <c r="G22" s="5" t="s">
        <v>70</v>
      </c>
      <c r="H22" s="5"/>
      <c r="I22" s="5"/>
      <c r="J22" s="5"/>
      <c r="K22" s="5"/>
      <c r="L22" s="5"/>
      <c r="P22" s="4" t="s">
        <v>3</v>
      </c>
      <c r="S22" t="s">
        <v>50</v>
      </c>
      <c r="T22" t="s">
        <v>55</v>
      </c>
      <c r="U22" s="10"/>
      <c r="V22" s="10"/>
      <c r="X22" s="15" t="s">
        <v>10</v>
      </c>
      <c r="Y22" s="13">
        <f>Y20-AD20</f>
        <v>10</v>
      </c>
      <c r="Z22" s="18"/>
      <c r="AA22" s="10"/>
      <c r="AB22" s="10"/>
      <c r="AC22" s="10"/>
      <c r="AD22" s="10"/>
      <c r="AE22" s="10"/>
    </row>
    <row r="23" spans="2:31" x14ac:dyDescent="0.25">
      <c r="G23" s="4" t="s">
        <v>11</v>
      </c>
      <c r="H23" s="4" t="s">
        <v>12</v>
      </c>
      <c r="I23" s="4" t="s">
        <v>13</v>
      </c>
      <c r="J23" s="4" t="s">
        <v>14</v>
      </c>
      <c r="K23" s="4" t="s">
        <v>15</v>
      </c>
      <c r="L23" s="4" t="s">
        <v>16</v>
      </c>
      <c r="P23" s="4" t="s">
        <v>2</v>
      </c>
      <c r="S23" s="17">
        <f>+(S9-S15)/S9</f>
        <v>9.2804739120528654E-2</v>
      </c>
      <c r="U23" s="10"/>
      <c r="V23" s="10"/>
      <c r="X23" s="10"/>
      <c r="Y23" s="10"/>
      <c r="Z23" s="10"/>
      <c r="AA23" s="10"/>
      <c r="AB23" s="10"/>
      <c r="AC23" s="10"/>
      <c r="AD23" s="10"/>
      <c r="AE23" s="10"/>
    </row>
    <row r="24" spans="2:31" x14ac:dyDescent="0.25">
      <c r="G24" s="11"/>
      <c r="H24" s="11"/>
      <c r="I24" s="11"/>
      <c r="J24" s="11"/>
      <c r="K24" s="11"/>
      <c r="L24" s="11"/>
      <c r="P24" t="s">
        <v>47</v>
      </c>
      <c r="S24" t="s">
        <v>60</v>
      </c>
      <c r="U24" s="10"/>
      <c r="V24" s="10"/>
      <c r="X24" s="10" t="s">
        <v>57</v>
      </c>
      <c r="Y24" s="10"/>
      <c r="Z24" s="10"/>
      <c r="AA24" s="10"/>
      <c r="AB24" s="10"/>
      <c r="AC24" s="10"/>
      <c r="AD24" s="10"/>
      <c r="AE24" s="10"/>
    </row>
    <row r="25" spans="2:31" x14ac:dyDescent="0.25">
      <c r="G25" s="10"/>
      <c r="H25" s="10"/>
      <c r="I25" s="10"/>
      <c r="J25" s="10"/>
      <c r="K25" s="10"/>
      <c r="L25" s="10"/>
      <c r="P25" t="s">
        <v>48</v>
      </c>
      <c r="S25" s="19">
        <f>+S23</f>
        <v>9.2804739120528654E-2</v>
      </c>
      <c r="U25" s="10"/>
      <c r="V25" s="10"/>
      <c r="X25" s="10" t="s">
        <v>59</v>
      </c>
      <c r="Y25" s="10"/>
      <c r="Z25" s="10"/>
      <c r="AA25" s="10"/>
      <c r="AB25" s="10"/>
      <c r="AC25" s="10"/>
      <c r="AD25" s="10"/>
      <c r="AE25" s="10"/>
    </row>
    <row r="26" spans="2:31" x14ac:dyDescent="0.25">
      <c r="G26" s="6" t="s">
        <v>75</v>
      </c>
      <c r="H26" s="10">
        <v>2</v>
      </c>
      <c r="I26" s="2">
        <v>123</v>
      </c>
      <c r="J26" s="2">
        <v>0</v>
      </c>
      <c r="K26" s="2">
        <v>3.21</v>
      </c>
      <c r="L26" s="2">
        <f>+I26-K26</f>
        <v>119.79</v>
      </c>
      <c r="P26" t="s">
        <v>46</v>
      </c>
      <c r="U26" s="10"/>
      <c r="V26" s="10"/>
      <c r="X26" s="8">
        <f>+Y22-I51+I54</f>
        <v>0</v>
      </c>
      <c r="Y26" s="10"/>
      <c r="Z26" s="10"/>
      <c r="AA26" s="10"/>
      <c r="AB26" s="10"/>
      <c r="AC26" s="10"/>
      <c r="AD26" s="10"/>
      <c r="AE26" s="10"/>
    </row>
    <row r="27" spans="2:31" x14ac:dyDescent="0.25">
      <c r="G27" s="6" t="s">
        <v>76</v>
      </c>
      <c r="H27" s="3">
        <v>1</v>
      </c>
      <c r="I27" s="2">
        <v>234.57</v>
      </c>
      <c r="J27" s="2">
        <v>0</v>
      </c>
      <c r="K27" s="2">
        <v>2.31</v>
      </c>
      <c r="L27" s="2">
        <f>+I27-K27</f>
        <v>232.26</v>
      </c>
      <c r="U27" s="10"/>
      <c r="V27" s="10"/>
      <c r="X27" s="10"/>
      <c r="Y27" s="10"/>
      <c r="Z27" s="10"/>
      <c r="AA27" s="10"/>
      <c r="AB27" s="10"/>
      <c r="AC27" s="10"/>
      <c r="AD27" s="10"/>
      <c r="AE27" s="10"/>
    </row>
    <row r="28" spans="2:31" x14ac:dyDescent="0.25">
      <c r="G28" s="10" t="s">
        <v>71</v>
      </c>
      <c r="H28" t="s">
        <v>73</v>
      </c>
      <c r="U28" s="10"/>
      <c r="V28" s="10"/>
      <c r="X28" s="10" t="s">
        <v>58</v>
      </c>
      <c r="Y28" s="10"/>
      <c r="Z28" s="10"/>
      <c r="AA28" s="10"/>
      <c r="AB28" s="10"/>
      <c r="AC28" s="10"/>
      <c r="AD28" s="10"/>
      <c r="AE28" s="10"/>
    </row>
    <row r="29" spans="2:31" x14ac:dyDescent="0.25">
      <c r="G29" s="10" t="s">
        <v>72</v>
      </c>
      <c r="H29" t="s">
        <v>74</v>
      </c>
      <c r="L29" s="3"/>
      <c r="U29" s="10"/>
      <c r="V29" s="10"/>
      <c r="X29" s="8">
        <f>+Y20-I36</f>
        <v>0</v>
      </c>
      <c r="Y29" s="10"/>
      <c r="Z29" s="10"/>
      <c r="AA29" s="10"/>
      <c r="AB29" s="10"/>
      <c r="AC29" s="10"/>
      <c r="AD29" s="10"/>
      <c r="AE29" s="10"/>
    </row>
    <row r="30" spans="2:31" x14ac:dyDescent="0.25">
      <c r="U30" s="10"/>
      <c r="V30" s="10"/>
      <c r="X30" s="10"/>
      <c r="Y30" s="10"/>
      <c r="Z30" s="10"/>
      <c r="AA30" s="10"/>
      <c r="AB30" s="10"/>
      <c r="AC30" s="10"/>
      <c r="AD30" s="10"/>
      <c r="AE30" s="10"/>
    </row>
    <row r="31" spans="2:31" x14ac:dyDescent="0.25">
      <c r="G31" s="5" t="s">
        <v>30</v>
      </c>
      <c r="H31" s="5"/>
      <c r="I31" s="5"/>
      <c r="J31" s="5"/>
      <c r="K31" s="5"/>
      <c r="L31" s="5"/>
      <c r="X31" t="s">
        <v>63</v>
      </c>
    </row>
    <row r="32" spans="2:31" x14ac:dyDescent="0.25">
      <c r="X32" s="8">
        <f>+I58</f>
        <v>0</v>
      </c>
    </row>
    <row r="33" spans="7:11" x14ac:dyDescent="0.25">
      <c r="G33" t="s">
        <v>77</v>
      </c>
    </row>
    <row r="34" spans="7:11" x14ac:dyDescent="0.25">
      <c r="G34" t="s">
        <v>17</v>
      </c>
      <c r="I34" s="8">
        <f>SUM(I8:I21)</f>
        <v>7345.0399999999991</v>
      </c>
    </row>
    <row r="35" spans="7:11" x14ac:dyDescent="0.25">
      <c r="G35" t="s">
        <v>19</v>
      </c>
      <c r="I35" s="8">
        <f>SUM(K8:K21)+I54</f>
        <v>377.1</v>
      </c>
    </row>
    <row r="36" spans="7:11" x14ac:dyDescent="0.25">
      <c r="G36" t="s">
        <v>27</v>
      </c>
      <c r="I36" s="8">
        <f>+I34+I51-I35</f>
        <v>6977.9399999999987</v>
      </c>
    </row>
    <row r="41" spans="7:11" x14ac:dyDescent="0.25">
      <c r="G41" t="s">
        <v>78</v>
      </c>
    </row>
    <row r="42" spans="7:11" x14ac:dyDescent="0.25">
      <c r="G42" s="10" t="s">
        <v>17</v>
      </c>
      <c r="H42" s="10"/>
      <c r="I42" s="8">
        <f>SUM(I8:I30)</f>
        <v>7702.6099999999988</v>
      </c>
      <c r="J42" s="10"/>
      <c r="K42" s="8"/>
    </row>
    <row r="43" spans="7:11" x14ac:dyDescent="0.25">
      <c r="G43" s="10" t="s">
        <v>18</v>
      </c>
      <c r="H43" s="10"/>
      <c r="I43" s="10"/>
      <c r="J43" s="10"/>
    </row>
    <row r="44" spans="7:11" x14ac:dyDescent="0.25">
      <c r="G44" s="10"/>
      <c r="H44" s="10"/>
      <c r="I44" s="10"/>
      <c r="J44" s="10"/>
    </row>
    <row r="45" spans="7:11" x14ac:dyDescent="0.25">
      <c r="G45" s="10" t="s">
        <v>19</v>
      </c>
      <c r="H45" s="10"/>
      <c r="I45" s="8">
        <f>SUM(K8:K30)+I54</f>
        <v>382.62</v>
      </c>
      <c r="J45" s="10"/>
    </row>
    <row r="46" spans="7:11" x14ac:dyDescent="0.25">
      <c r="G46" s="10" t="s">
        <v>20</v>
      </c>
      <c r="H46" s="10"/>
      <c r="I46" s="10"/>
      <c r="J46" s="10"/>
    </row>
    <row r="47" spans="7:11" x14ac:dyDescent="0.25">
      <c r="G47" s="10"/>
      <c r="H47" s="10"/>
      <c r="I47" s="10"/>
      <c r="J47" s="10"/>
    </row>
    <row r="48" spans="7:11" x14ac:dyDescent="0.25">
      <c r="G48" s="10" t="s">
        <v>21</v>
      </c>
      <c r="H48" s="10"/>
      <c r="I48" s="2">
        <v>0</v>
      </c>
      <c r="J48" s="10"/>
    </row>
    <row r="49" spans="7:12" x14ac:dyDescent="0.25">
      <c r="G49" s="10" t="s">
        <v>22</v>
      </c>
      <c r="H49" s="10"/>
      <c r="I49" s="10"/>
      <c r="J49" s="10"/>
    </row>
    <row r="50" spans="7:12" x14ac:dyDescent="0.25">
      <c r="G50" s="10"/>
      <c r="H50" s="10"/>
      <c r="I50" s="10"/>
      <c r="J50" s="10"/>
    </row>
    <row r="51" spans="7:12" x14ac:dyDescent="0.25">
      <c r="G51" s="10" t="s">
        <v>23</v>
      </c>
      <c r="H51" s="10"/>
      <c r="I51" s="2">
        <v>10</v>
      </c>
      <c r="J51" s="10"/>
    </row>
    <row r="52" spans="7:12" x14ac:dyDescent="0.25">
      <c r="G52" s="10" t="s">
        <v>24</v>
      </c>
      <c r="H52" s="10"/>
      <c r="I52" s="10"/>
      <c r="J52" s="10"/>
    </row>
    <row r="53" spans="7:12" x14ac:dyDescent="0.25">
      <c r="G53" s="10"/>
      <c r="H53" s="10"/>
      <c r="I53" s="10"/>
      <c r="J53" s="10"/>
      <c r="K53" s="10"/>
      <c r="L53" s="10"/>
    </row>
    <row r="54" spans="7:12" x14ac:dyDescent="0.25">
      <c r="G54" s="10" t="s">
        <v>25</v>
      </c>
      <c r="H54" s="10"/>
      <c r="I54" s="2">
        <v>0</v>
      </c>
      <c r="J54" s="10"/>
      <c r="K54" s="10"/>
      <c r="L54" s="10"/>
    </row>
    <row r="55" spans="7:12" x14ac:dyDescent="0.25">
      <c r="G55" s="10" t="s">
        <v>26</v>
      </c>
      <c r="H55" s="10"/>
      <c r="I55" s="10"/>
      <c r="J55" s="10"/>
      <c r="K55" s="10"/>
      <c r="L55" s="10"/>
    </row>
    <row r="56" spans="7:12" x14ac:dyDescent="0.25">
      <c r="G56" s="10"/>
      <c r="H56" s="10"/>
      <c r="I56" s="10"/>
      <c r="J56" s="10"/>
      <c r="K56" s="10"/>
      <c r="L56" s="10"/>
    </row>
    <row r="57" spans="7:12" x14ac:dyDescent="0.25">
      <c r="G57" s="10" t="s">
        <v>27</v>
      </c>
      <c r="H57" s="10"/>
      <c r="I57" s="8">
        <f>+I42+I51-I45</f>
        <v>7329.9899999999989</v>
      </c>
      <c r="J57" s="10"/>
      <c r="K57" s="10"/>
      <c r="L57" s="10"/>
    </row>
    <row r="58" spans="7:12" x14ac:dyDescent="0.25">
      <c r="G58" s="10" t="s">
        <v>43</v>
      </c>
      <c r="H58" s="10"/>
      <c r="I58" s="8">
        <f>SUM(L8:L30)+I51-I54-I57</f>
        <v>0</v>
      </c>
      <c r="J58" s="10"/>
      <c r="K58" s="10"/>
      <c r="L58" s="10"/>
    </row>
    <row r="59" spans="7:12" x14ac:dyDescent="0.25">
      <c r="K59" s="10"/>
      <c r="L59" s="10"/>
    </row>
    <row r="60" spans="7:12" x14ac:dyDescent="0.25">
      <c r="K60" s="10"/>
      <c r="L60" s="10"/>
    </row>
    <row r="61" spans="7:12" x14ac:dyDescent="0.25">
      <c r="K61" s="10"/>
      <c r="L61" s="10"/>
    </row>
    <row r="62" spans="7:12" x14ac:dyDescent="0.25">
      <c r="K62" s="8"/>
      <c r="L62" s="10"/>
    </row>
    <row r="63" spans="7:12" x14ac:dyDescent="0.25">
      <c r="K63" s="10"/>
      <c r="L63" s="10"/>
    </row>
    <row r="64" spans="7:12" x14ac:dyDescent="0.25">
      <c r="K64" s="10"/>
      <c r="L64" s="10"/>
    </row>
    <row r="65" spans="11:12" x14ac:dyDescent="0.25">
      <c r="K65" s="10"/>
      <c r="L65" s="10"/>
    </row>
    <row r="66" spans="11:12" x14ac:dyDescent="0.25">
      <c r="K66" s="10"/>
      <c r="L66" s="10"/>
    </row>
    <row r="67" spans="11:12" x14ac:dyDescent="0.25">
      <c r="K67" s="10"/>
      <c r="L67" s="10"/>
    </row>
    <row r="68" spans="11:12" x14ac:dyDescent="0.25">
      <c r="K68" s="10"/>
      <c r="L68" s="10"/>
    </row>
    <row r="69" spans="11:12" x14ac:dyDescent="0.25">
      <c r="K69" s="10"/>
      <c r="L69" s="10"/>
    </row>
  </sheetData>
  <mergeCells count="2">
    <mergeCell ref="W6:AD6"/>
    <mergeCell ref="W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especificação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Pamplona Bustamante</dc:creator>
  <cp:lastModifiedBy>Eduardo Alvarez Perez</cp:lastModifiedBy>
  <dcterms:created xsi:type="dcterms:W3CDTF">2021-03-24T20:54:41Z</dcterms:created>
  <dcterms:modified xsi:type="dcterms:W3CDTF">2021-05-30T18:07:44Z</dcterms:modified>
</cp:coreProperties>
</file>