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apudi/Desktop/COVID/SIMULATION/CODE/"/>
    </mc:Choice>
  </mc:AlternateContent>
  <xr:revisionPtr revIDLastSave="0" documentId="13_ncr:1_{B8A76484-9FE7-D340-805B-F6E86C5CA2A6}" xr6:coauthVersionLast="45" xr6:coauthVersionMax="45" xr10:uidLastSave="{00000000-0000-0000-0000-000000000000}"/>
  <bookViews>
    <workbookView xWindow="0" yWindow="460" windowWidth="28800" windowHeight="15940" activeTab="5" xr2:uid="{8C8C7AE7-B63E-EC42-9C40-4666499413E2}"/>
  </bookViews>
  <sheets>
    <sheet name="qmat" sheetId="1" r:id="rId1"/>
    <sheet name="qmat_base" sheetId="12" r:id="rId2"/>
    <sheet name="parameter_list" sheetId="16" r:id="rId3"/>
    <sheet name="symp_hospitalization" sheetId="17" r:id="rId4"/>
    <sheet name="symp_hospitalization_old" sheetId="11" r:id="rId5"/>
    <sheet name="percent_dead_recover_days" sheetId="13" r:id="rId6"/>
    <sheet name="days_dead" sheetId="15" r:id="rId7"/>
    <sheet name="days_recover" sheetId="14" r:id="rId8"/>
    <sheet name="died" sheetId="4" r:id="rId9"/>
    <sheet name="recovered" sheetId="5" r:id="rId10"/>
    <sheet name="hospitalization_old" sheetId="7" r:id="rId11"/>
    <sheet name="duration_onset_hospit" sheetId="8" r:id="rId12"/>
    <sheet name="Sheet7" sheetId="9" r:id="rId13"/>
    <sheet name="sources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2" l="1"/>
  <c r="I7" i="12" l="1"/>
  <c r="G7" i="12"/>
  <c r="I5" i="12"/>
  <c r="F6" i="12"/>
  <c r="C3" i="12"/>
  <c r="E125" i="16"/>
  <c r="E121" i="16"/>
  <c r="E119" i="16"/>
  <c r="N118" i="16"/>
  <c r="E129" i="16" s="1"/>
  <c r="M118" i="16"/>
  <c r="E117" i="16" s="1"/>
  <c r="N117" i="16"/>
  <c r="E128" i="16" s="1"/>
  <c r="M117" i="16"/>
  <c r="N116" i="16"/>
  <c r="E127" i="16" s="1"/>
  <c r="M116" i="16"/>
  <c r="E116" i="16"/>
  <c r="N115" i="16"/>
  <c r="E126" i="16" s="1"/>
  <c r="M115" i="16"/>
  <c r="E115" i="16"/>
  <c r="N114" i="16"/>
  <c r="M114" i="16"/>
  <c r="E114" i="16"/>
  <c r="N113" i="16"/>
  <c r="E124" i="16" s="1"/>
  <c r="M113" i="16"/>
  <c r="E113" i="16"/>
  <c r="N112" i="16"/>
  <c r="E123" i="16" s="1"/>
  <c r="M112" i="16"/>
  <c r="E112" i="16"/>
  <c r="N111" i="16"/>
  <c r="E122" i="16" s="1"/>
  <c r="M111" i="16"/>
  <c r="E111" i="16"/>
  <c r="N110" i="16"/>
  <c r="M110" i="16"/>
  <c r="E110" i="16"/>
  <c r="N109" i="16"/>
  <c r="E120" i="16" s="1"/>
  <c r="M109" i="16"/>
  <c r="E109" i="16"/>
  <c r="E108" i="16"/>
  <c r="E107" i="16"/>
  <c r="M90" i="16"/>
  <c r="E90" i="16"/>
  <c r="M89" i="16"/>
  <c r="E89" i="16" s="1"/>
  <c r="L89" i="16"/>
  <c r="L88" i="16"/>
  <c r="M88" i="16" s="1"/>
  <c r="E88" i="16" s="1"/>
  <c r="M87" i="16"/>
  <c r="E87" i="16"/>
  <c r="M86" i="16"/>
  <c r="E86" i="16" s="1"/>
  <c r="M85" i="16"/>
  <c r="E85" i="16"/>
  <c r="M84" i="16"/>
  <c r="E84" i="16" s="1"/>
  <c r="D3" i="11" l="1"/>
  <c r="D4" i="11"/>
  <c r="D5" i="11"/>
  <c r="D6" i="11"/>
  <c r="D7" i="11"/>
  <c r="D2" i="11"/>
  <c r="I7" i="1" l="1"/>
  <c r="I5" i="1"/>
  <c r="I6" i="1"/>
  <c r="I3" i="1"/>
  <c r="I4" i="1" l="1"/>
  <c r="C3" i="1"/>
  <c r="J7" i="1"/>
  <c r="J6" i="1"/>
  <c r="E5" i="1"/>
  <c r="J4" i="1"/>
</calcChain>
</file>

<file path=xl/sharedStrings.xml><?xml version="1.0" encoding="utf-8"?>
<sst xmlns="http://schemas.openxmlformats.org/spreadsheetml/2006/main" count="409" uniqueCount="221">
  <si>
    <t>S</t>
  </si>
  <si>
    <t>E</t>
  </si>
  <si>
    <t>I</t>
  </si>
  <si>
    <t>H</t>
  </si>
  <si>
    <t>ICU</t>
  </si>
  <si>
    <t>R</t>
  </si>
  <si>
    <t>D</t>
  </si>
  <si>
    <t>V</t>
  </si>
  <si>
    <t>Q_i</t>
  </si>
  <si>
    <t>Q_e</t>
  </si>
  <si>
    <t>Age start</t>
  </si>
  <si>
    <t>Age end</t>
  </si>
  <si>
    <t>Length of stay</t>
  </si>
  <si>
    <t>NA</t>
  </si>
  <si>
    <t>Male</t>
  </si>
  <si>
    <t>Female</t>
  </si>
  <si>
    <t xml:space="preserve">qmat </t>
  </si>
  <si>
    <t>multiple</t>
  </si>
  <si>
    <t xml:space="preserve">Sheet </t>
  </si>
  <si>
    <t>source</t>
  </si>
  <si>
    <t xml:space="preserve">died </t>
  </si>
  <si>
    <t>https://jamanetwork.com/journals/jama/fullarticle/2765184</t>
  </si>
  <si>
    <t xml:space="preserve">recovered </t>
  </si>
  <si>
    <t>Admitted-male</t>
  </si>
  <si>
    <t>Admitted female</t>
  </si>
  <si>
    <t>Hospitalization</t>
  </si>
  <si>
    <t>Rate(per 100,000)</t>
  </si>
  <si>
    <t>Age_start</t>
  </si>
  <si>
    <t>Age_end</t>
  </si>
  <si>
    <t>duration</t>
  </si>
  <si>
    <t>sd</t>
  </si>
  <si>
    <t>https://www.cdc.gov/mmwr/volumes/69/wr/mm6915e3.htm</t>
  </si>
  <si>
    <t>duration_onset_hospit</t>
  </si>
  <si>
    <t>Proposed Outbreak Scenarios COVID 19</t>
  </si>
  <si>
    <t xml:space="preserve">E </t>
  </si>
  <si>
    <t>QE</t>
  </si>
  <si>
    <t>QI</t>
  </si>
  <si>
    <t xml:space="preserve">H </t>
  </si>
  <si>
    <t xml:space="preserve">R </t>
  </si>
  <si>
    <t>start</t>
  </si>
  <si>
    <t>end</t>
  </si>
  <si>
    <t>proportion</t>
  </si>
  <si>
    <t>age_start</t>
  </si>
  <si>
    <t>age_end</t>
  </si>
  <si>
    <t>male</t>
  </si>
  <si>
    <t>female</t>
  </si>
  <si>
    <t>days</t>
  </si>
  <si>
    <t>IQR low</t>
  </si>
  <si>
    <t>IQR high</t>
  </si>
  <si>
    <t>rate</t>
  </si>
  <si>
    <t>dead_days</t>
  </si>
  <si>
    <t>recover_days</t>
  </si>
  <si>
    <t>Parameter</t>
  </si>
  <si>
    <t>Description</t>
  </si>
  <si>
    <t>Age Range</t>
  </si>
  <si>
    <t>Median</t>
  </si>
  <si>
    <t>Range (LB)</t>
  </si>
  <si>
    <t>Range (UB)</t>
  </si>
  <si>
    <t>Country of Study</t>
  </si>
  <si>
    <t>Source</t>
  </si>
  <si>
    <t>Notes</t>
  </si>
  <si>
    <t>Estimations</t>
  </si>
  <si>
    <t xml:space="preserve">Transmission related </t>
  </si>
  <si>
    <t>R0</t>
  </si>
  <si>
    <t>1.       Reproduction number</t>
  </si>
  <si>
    <t>USA (DC)</t>
  </si>
  <si>
    <t>Midas Github [4]</t>
  </si>
  <si>
    <t xml:space="preserve"> </t>
  </si>
  <si>
    <t>Diamond Princess Cruise Ship (Japan)</t>
  </si>
  <si>
    <t>2.47–</t>
  </si>
  <si>
    <t xml:space="preserve">Wuhan, China </t>
  </si>
  <si>
    <t>Hubei province, China</t>
  </si>
  <si>
    <t>China and overseas</t>
  </si>
  <si>
    <t>China</t>
  </si>
  <si>
    <t>Global</t>
  </si>
  <si>
    <t>https://en.wikipedia.org/wiki/Basic_reproduction_number</t>
  </si>
  <si>
    <t>Wuhan, China (But published by American CDC)</t>
  </si>
  <si>
    <t>https://wwwnc.cdc.gov/eid/article/26/7/20-0282_article#suggestedcitation</t>
  </si>
  <si>
    <t>https://www.medrxiv.org/content/10.1101/2020.02.14.20023127v1</t>
  </si>
  <si>
    <t>https://www.medrxiv.org/content/10.1101/2020.02.07.20021154v1</t>
  </si>
  <si>
    <t>https://www.nature.com/articles/s41591-020-0822-7</t>
  </si>
  <si>
    <t>2.       Transmission rate</t>
  </si>
  <si>
    <t>Beta</t>
  </si>
  <si>
    <t>Brazil</t>
  </si>
  <si>
    <t xml:space="preserve">3.       Mixing </t>
  </si>
  <si>
    <t>Contacts (c)</t>
  </si>
  <si>
    <t>Unknown</t>
  </si>
  <si>
    <t>Epidemiological</t>
  </si>
  <si>
    <t>Related to L Latent (Not infectious and asymptomatic)</t>
  </si>
  <si>
    <t>Ldays</t>
  </si>
  <si>
    <t>4.       Latent period duration (days)</t>
  </si>
  <si>
    <t>Not infectious; not symptomatic</t>
  </si>
  <si>
    <t>China, Japan, Singapore, South Korea, Vietnam, Germany and Malaysia</t>
  </si>
  <si>
    <t>https://www.medrxiv.org/content/10.1101/2020.03.21.20040329v1.full.pdf</t>
  </si>
  <si>
    <t xml:space="preserve">Related to E </t>
  </si>
  <si>
    <r>
      <t xml:space="preserve">                       (  ' </t>
    </r>
    <r>
      <rPr>
        <b/>
        <sz val="11"/>
        <rFont val="Calibri"/>
        <family val="2"/>
        <scheme val="minor"/>
      </rPr>
      <t>Infectious'</t>
    </r>
    <r>
      <rPr>
        <sz val="11"/>
        <rFont val="Calibri"/>
        <family val="2"/>
        <scheme val="minor"/>
      </rPr>
      <t xml:space="preserve"> Incubation period)</t>
    </r>
  </si>
  <si>
    <t>Li et a</t>
  </si>
  <si>
    <t>China- Infectious period</t>
  </si>
  <si>
    <t>https://www.hiqa.ie/sites/default/files/2020-04/Evidence-Summary_COVID-19_duration-of-infectivity-viral-load.pdf</t>
  </si>
  <si>
    <t>IncubDays</t>
  </si>
  <si>
    <t>5.       incubation period  duration (days)</t>
  </si>
  <si>
    <t>Duration in E (and Q_E)</t>
  </si>
  <si>
    <t>https://alhill.shinyapps.io/COVID19seir/</t>
  </si>
  <si>
    <t>Range from</t>
  </si>
  <si>
    <t>https://www.medrxiv.org/content/10.1101/2020.03.03.20028423v1</t>
  </si>
  <si>
    <t>https://doi.org/10.1056/NEJMoa2002032</t>
  </si>
  <si>
    <t>https://www.medrxiv.org/content/10.1101/2020.02.02.20020016v1</t>
  </si>
  <si>
    <t>Best Estimate</t>
  </si>
  <si>
    <t>propAsymp</t>
  </si>
  <si>
    <t>6.       Proportion of cases that never show symptoms</t>
  </si>
  <si>
    <t>Proportion go direct E to R (Q_E to R)</t>
  </si>
  <si>
    <t>ASSUMING SAME AS PROPORTION ASUMPTOMATIC-  NOT SURE IF THEY EVNTUALLY SHOW SYMPTOMS (best estimate from link; range are assumptions )</t>
  </si>
  <si>
    <t>Shenzhen</t>
  </si>
  <si>
    <t>Japan</t>
  </si>
  <si>
    <t>https://www.medrxiv.org/content/10.1101/2020.02.03.20020248v2</t>
  </si>
  <si>
    <t>Diamond Princess</t>
  </si>
  <si>
    <t>https://www.medrxiv.org/content/10.1101/2020.02.20.20025866v1</t>
  </si>
  <si>
    <t>Wuhan</t>
  </si>
  <si>
    <t>https://poseidon01.ssrn.com/delivery.php?ID=569083126081090020082009022115066069033048040012083025025103007016052011000061126055013088112007116122003063000097027011119115003087119110099095084027103067002047002080112099002123080114068123065123121073071123082075005068108084066106105065&amp;EXT=pdf</t>
  </si>
  <si>
    <t>https://jamanetwork.com/journals/jama/fullarticle/2762130</t>
  </si>
  <si>
    <t>Chongquing, China</t>
  </si>
  <si>
    <t>https://www.medrxiv.org/content/10.1101/2020.03.10.20032136v1.full.pdf</t>
  </si>
  <si>
    <t>7.       Duration of infectious incubation period for those who never show symptoms</t>
  </si>
  <si>
    <t>NOT USED</t>
  </si>
  <si>
    <t>https://doi.org/10.1007/s11427-020-1661-4</t>
  </si>
  <si>
    <t>This value is the duration of asymptomatic infection</t>
  </si>
  <si>
    <t>Duration of mild/moderate/asymptomatic infections</t>
  </si>
  <si>
    <t xml:space="preserve">Related to I </t>
  </si>
  <si>
    <r>
      <t>(</t>
    </r>
    <r>
      <rPr>
        <sz val="12"/>
        <color theme="1"/>
        <rFont val="Calibri"/>
        <family val="2"/>
        <scheme val="minor"/>
      </rPr>
      <t>Infectious and symptomatic)</t>
    </r>
  </si>
  <si>
    <t>propSympSevere</t>
  </si>
  <si>
    <t>7.      Proportion symptomatic infections that are severe</t>
  </si>
  <si>
    <t>Wu et al JAMA</t>
  </si>
  <si>
    <t>IRdays</t>
  </si>
  <si>
    <t xml:space="preserve">8.       Time from onset of symptoms to recovery </t>
  </si>
  <si>
    <t>(I to R )</t>
  </si>
  <si>
    <t>Taking from Woelfel et al (germany) and Yang et al(Beijing)</t>
  </si>
  <si>
    <t>Woelfel et al</t>
  </si>
  <si>
    <t>Germany</t>
  </si>
  <si>
    <t>https://www.medrxiv.org/content/10.1101/2020.03.05.20030502v1</t>
  </si>
  <si>
    <t>https://alhill.shinyapps.io/COVID19seir</t>
  </si>
  <si>
    <t xml:space="preserve">Duration of viral shedding: 9 patients in cluster in Germany, testing started on first day of symptoms. 95% of patients are not detectable by 10 days, 50% by 7 days </t>
  </si>
  <si>
    <t>Yang et al</t>
  </si>
  <si>
    <t>Beijing</t>
  </si>
  <si>
    <t>https://www.medrxiv.org/content/10.1101/2020.02.28.20028068v1</t>
  </si>
  <si>
    <t>Duration of viral shedding:55 patients. Everyone is hospitalized, even without pneumonia</t>
  </si>
  <si>
    <t>Related  to Q_I</t>
  </si>
  <si>
    <t>QiRdays</t>
  </si>
  <si>
    <t xml:space="preserve">9.      Time from diagnosis to recovery </t>
  </si>
  <si>
    <t>Infectious and symptomatic (Q_I to R )</t>
  </si>
  <si>
    <t>Assume same as 'Time from onset of symptoms to hospitalization'</t>
  </si>
  <si>
    <t>QiHdays</t>
  </si>
  <si>
    <t>10.   Time from onset of symptoms to hospitalization</t>
  </si>
  <si>
    <t>Infectious and symptomatic (Q_I to H )</t>
  </si>
  <si>
    <t>Already present in Hanisha's input file</t>
  </si>
  <si>
    <t>propHosp</t>
  </si>
  <si>
    <t>11.   Proportion of cases that are hospitalized</t>
  </si>
  <si>
    <t>New York city (US)</t>
  </si>
  <si>
    <t>https://www.cdc.gov/mmwr/volumes/69/wr/mm6912e2.htm#T1_down</t>
  </si>
  <si>
    <t>To the rght combination f estimation from data in text and Table</t>
  </si>
  <si>
    <t>Number of reported cases</t>
  </si>
  <si>
    <t>Percent of hospitalizations</t>
  </si>
  <si>
    <t>Number hospitalized</t>
  </si>
  <si>
    <t>ICU admission</t>
  </si>
  <si>
    <t>Case-fatality</t>
  </si>
  <si>
    <t xml:space="preserve">0–19 </t>
  </si>
  <si>
    <t>1.6–2.5</t>
  </si>
  <si>
    <t xml:space="preserve">20–44 </t>
  </si>
  <si>
    <t>14.3–20.8</t>
  </si>
  <si>
    <t>2.0–4.2</t>
  </si>
  <si>
    <t>0.1–0.2</t>
  </si>
  <si>
    <t xml:space="preserve">45–54 </t>
  </si>
  <si>
    <t>21.2–28.3</t>
  </si>
  <si>
    <t>5.4–10.4</t>
  </si>
  <si>
    <t>0.5–0.8</t>
  </si>
  <si>
    <t xml:space="preserve">55–64 </t>
  </si>
  <si>
    <t>20.5–30.1</t>
  </si>
  <si>
    <t>4.7–11.2</t>
  </si>
  <si>
    <t>1.4–2.6</t>
  </si>
  <si>
    <t xml:space="preserve">65–74 </t>
  </si>
  <si>
    <t>28.6–43.5</t>
  </si>
  <si>
    <t>8.1–18.8</t>
  </si>
  <si>
    <t>2.7–4.9</t>
  </si>
  <si>
    <t xml:space="preserve">75–84 </t>
  </si>
  <si>
    <t>30.5–58.7</t>
  </si>
  <si>
    <t>10.5–31.0</t>
  </si>
  <si>
    <t>4.3–10.5</t>
  </si>
  <si>
    <t xml:space="preserve">≥85 </t>
  </si>
  <si>
    <t>31.3–70.3</t>
  </si>
  <si>
    <t>6.3–29.0</t>
  </si>
  <si>
    <t>10.4–27.3</t>
  </si>
  <si>
    <t xml:space="preserve">Total </t>
  </si>
  <si>
    <t>20.7–31.4</t>
  </si>
  <si>
    <t>4.9–11.5</t>
  </si>
  <si>
    <t>1.8–3.4</t>
  </si>
  <si>
    <t>Related  to H</t>
  </si>
  <si>
    <t>HospDays</t>
  </si>
  <si>
    <t>12.   Duration of hospitalization for those who recover</t>
  </si>
  <si>
    <t>Days from hospitalization to recovery</t>
  </si>
  <si>
    <t>[8]</t>
  </si>
  <si>
    <t>Died</t>
  </si>
  <si>
    <t>Admitted</t>
  </si>
  <si>
    <t>Length of stay (days)</t>
  </si>
  <si>
    <t>Overall</t>
  </si>
  <si>
    <t>propRecover</t>
  </si>
  <si>
    <t>13.   Proportion of cases that recover</t>
  </si>
  <si>
    <t>Proportion of hospitalized that recover</t>
  </si>
  <si>
    <t>Table 4 in source</t>
  </si>
  <si>
    <t>USING above table from [8]</t>
  </si>
  <si>
    <t>Propotion recovered</t>
  </si>
  <si>
    <t>HDdays</t>
  </si>
  <si>
    <t>14.   Duration of hospitalization for deaths</t>
  </si>
  <si>
    <t>Days from hospitalization to death</t>
  </si>
  <si>
    <t xml:space="preserve">Overall </t>
  </si>
  <si>
    <t>15.   Proportion of cases that die</t>
  </si>
  <si>
    <t>Proportion of hospitalized cases that die</t>
  </si>
  <si>
    <t>(1- proportion that recover)</t>
  </si>
  <si>
    <t>By age- see above</t>
  </si>
  <si>
    <t>L</t>
  </si>
  <si>
    <t>QL</t>
  </si>
  <si>
    <t>male died percentage</t>
  </si>
  <si>
    <t>female died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</si>
</sst>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9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5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9"/>
      <color rgb="FF1155CC"/>
      <name val="Helvetica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quotePrefix="1" applyFill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4" borderId="0" xfId="0" applyFill="1"/>
    <xf numFmtId="0" fontId="6" fillId="4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4" xfId="0" applyBorder="1"/>
    <xf numFmtId="4" fontId="4" fillId="0" borderId="0" xfId="0" applyNumberFormat="1" applyFont="1" applyAlignment="1">
      <alignment horizontal="right"/>
    </xf>
    <xf numFmtId="4" fontId="4" fillId="5" borderId="0" xfId="0" applyNumberFormat="1" applyFont="1" applyFill="1" applyAlignment="1">
      <alignment horizontal="right"/>
    </xf>
    <xf numFmtId="0" fontId="0" fillId="0" borderId="4" xfId="0" applyBorder="1" applyAlignment="1">
      <alignment horizontal="left" vertic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7" fillId="0" borderId="0" xfId="0" applyFont="1"/>
    <xf numFmtId="0" fontId="0" fillId="5" borderId="0" xfId="0" applyFill="1" applyAlignment="1">
      <alignment horizontal="right"/>
    </xf>
    <xf numFmtId="0" fontId="0" fillId="5" borderId="0" xfId="0" applyFill="1"/>
    <xf numFmtId="0" fontId="7" fillId="5" borderId="0" xfId="0" applyFont="1" applyFill="1"/>
    <xf numFmtId="0" fontId="8" fillId="0" borderId="0" xfId="0" applyFont="1" applyAlignment="1">
      <alignment horizontal="right" wrapText="1"/>
    </xf>
    <xf numFmtId="0" fontId="3" fillId="6" borderId="0" xfId="1" applyFill="1" applyBorder="1" applyAlignment="1"/>
    <xf numFmtId="0" fontId="0" fillId="0" borderId="4" xfId="0" applyBorder="1" applyAlignment="1">
      <alignment vertical="center" wrapText="1"/>
    </xf>
    <xf numFmtId="0" fontId="10" fillId="0" borderId="0" xfId="0" applyFont="1" applyAlignment="1">
      <alignment horizontal="right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5" xfId="0" applyFill="1" applyBorder="1"/>
    <xf numFmtId="0" fontId="0" fillId="3" borderId="4" xfId="0" applyFill="1" applyBorder="1"/>
    <xf numFmtId="0" fontId="6" fillId="0" borderId="4" xfId="0" applyFont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5" xfId="0" applyFill="1" applyBorder="1"/>
    <xf numFmtId="0" fontId="0" fillId="4" borderId="4" xfId="0" applyFill="1" applyBorder="1"/>
    <xf numFmtId="0" fontId="9" fillId="0" borderId="0" xfId="1" applyFont="1" applyBorder="1"/>
    <xf numFmtId="0" fontId="6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3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15" fillId="0" borderId="5" xfId="0" applyFont="1" applyBorder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1" applyFont="1" applyFill="1" applyBorder="1" applyAlignment="1">
      <alignment vertical="center"/>
    </xf>
    <xf numFmtId="0" fontId="3" fillId="0" borderId="0" xfId="1" applyFill="1" applyBorder="1"/>
    <xf numFmtId="0" fontId="6" fillId="0" borderId="4" xfId="0" applyFont="1" applyBorder="1" applyAlignment="1">
      <alignment horizontal="left" vertical="center"/>
    </xf>
    <xf numFmtId="0" fontId="16" fillId="7" borderId="0" xfId="0" applyFont="1" applyFill="1"/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wrapText="1"/>
    </xf>
    <xf numFmtId="0" fontId="0" fillId="8" borderId="0" xfId="0" applyFill="1"/>
    <xf numFmtId="0" fontId="0" fillId="8" borderId="0" xfId="0" applyFill="1" applyAlignment="1">
      <alignment vertical="center"/>
    </xf>
    <xf numFmtId="0" fontId="0" fillId="8" borderId="5" xfId="0" applyFill="1" applyBorder="1"/>
    <xf numFmtId="0" fontId="0" fillId="8" borderId="4" xfId="0" applyFill="1" applyBorder="1"/>
    <xf numFmtId="0" fontId="15" fillId="8" borderId="0" xfId="0" applyFont="1" applyFill="1"/>
    <xf numFmtId="0" fontId="16" fillId="8" borderId="0" xfId="0" applyFont="1" applyFill="1"/>
    <xf numFmtId="0" fontId="15" fillId="9" borderId="0" xfId="0" applyFont="1" applyFill="1"/>
    <xf numFmtId="0" fontId="17" fillId="9" borderId="0" xfId="0" applyFont="1" applyFill="1"/>
    <xf numFmtId="0" fontId="16" fillId="9" borderId="0" xfId="0" applyFont="1" applyFill="1"/>
    <xf numFmtId="0" fontId="18" fillId="0" borderId="4" xfId="0" applyFont="1" applyBorder="1"/>
    <xf numFmtId="9" fontId="15" fillId="0" borderId="0" xfId="0" applyNumberFormat="1" applyFont="1" applyAlignment="1">
      <alignment horizontal="right"/>
    </xf>
    <xf numFmtId="0" fontId="15" fillId="5" borderId="0" xfId="0" applyFont="1" applyFill="1"/>
    <xf numFmtId="0" fontId="16" fillId="5" borderId="0" xfId="0" applyFont="1" applyFill="1"/>
    <xf numFmtId="164" fontId="15" fillId="0" borderId="5" xfId="0" applyNumberFormat="1" applyFont="1" applyBorder="1" applyAlignment="1">
      <alignment horizontal="right"/>
    </xf>
    <xf numFmtId="0" fontId="15" fillId="0" borderId="4" xfId="0" applyFont="1" applyBorder="1"/>
    <xf numFmtId="0" fontId="10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9" fontId="0" fillId="0" borderId="0" xfId="2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/>
    </xf>
    <xf numFmtId="3" fontId="6" fillId="0" borderId="4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0" fillId="0" borderId="5" xfId="0" applyBorder="1" applyAlignment="1">
      <alignment vertical="center"/>
    </xf>
    <xf numFmtId="9" fontId="0" fillId="0" borderId="0" xfId="2" applyFont="1" applyFill="1" applyBorder="1" applyAlignment="1">
      <alignment vertical="center"/>
    </xf>
    <xf numFmtId="9" fontId="0" fillId="0" borderId="0" xfId="2" applyFont="1" applyBorder="1"/>
    <xf numFmtId="9" fontId="6" fillId="0" borderId="0" xfId="2" applyFont="1" applyFill="1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2" fontId="0" fillId="0" borderId="0" xfId="0" applyNumberFormat="1"/>
    <xf numFmtId="2" fontId="0" fillId="10" borderId="0" xfId="0" applyNumberFormat="1" applyFill="1"/>
    <xf numFmtId="2" fontId="0" fillId="2" borderId="0" xfId="0" applyNumberFormat="1" applyFill="1"/>
    <xf numFmtId="2" fontId="0" fillId="0" borderId="0" xfId="0" applyNumberFormat="1" applyFill="1"/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19</xdr:col>
      <xdr:colOff>419100</xdr:colOff>
      <xdr:row>26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82672C-CC0A-D145-B353-EC213F3BE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203200"/>
          <a:ext cx="8674100" cy="514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3</xdr:row>
      <xdr:rowOff>12700</xdr:rowOff>
    </xdr:from>
    <xdr:to>
      <xdr:col>10</xdr:col>
      <xdr:colOff>508000</xdr:colOff>
      <xdr:row>28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DEE054-CA1B-6B4A-A383-5A2E759A6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22300"/>
          <a:ext cx="8674100" cy="5143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10</xdr:col>
      <xdr:colOff>571500</xdr:colOff>
      <xdr:row>55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9925B3-07F5-884F-9760-B5470AEB7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00"/>
          <a:ext cx="8674100" cy="5143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9</xdr:col>
      <xdr:colOff>787400</xdr:colOff>
      <xdr:row>79</xdr:row>
      <xdr:rowOff>63500</xdr:rowOff>
    </xdr:to>
    <xdr:pic>
      <xdr:nvPicPr>
        <xdr:cNvPr id="4" name="Picture 3" descr="The figure is a bar chart showing that the rates of hospitalization for coronavirus disease 2019 (COVID-19) increase with age and describes how everyone can protect themselves.">
          <a:extLst>
            <a:ext uri="{FF2B5EF4-FFF2-40B4-BE49-F238E27FC236}">
              <a16:creationId xmlns:a16="http://schemas.microsoft.com/office/drawing/2014/main" id="{59E15BF6-4CED-5F46-802B-BA5FF044C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2400"/>
          <a:ext cx="806450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812800</xdr:colOff>
      <xdr:row>80</xdr:row>
      <xdr:rowOff>228600</xdr:rowOff>
    </xdr:from>
    <xdr:to>
      <xdr:col>9</xdr:col>
      <xdr:colOff>812800</xdr:colOff>
      <xdr:row>86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CC1690-3767-4E47-8733-CFFF76C32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800" y="16484600"/>
          <a:ext cx="81026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dc.gov/mmwr/volumes/69/wr/mm6915e3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ure.com/articles/s41591-020-0822-7" TargetMode="External"/><Relationship Id="rId13" Type="http://schemas.openxmlformats.org/officeDocument/2006/relationships/hyperlink" Target="https://jamanetwork.com/journals/jama/fullarticle/2762130" TargetMode="External"/><Relationship Id="rId18" Type="http://schemas.openxmlformats.org/officeDocument/2006/relationships/hyperlink" Target="https://doi.org/10.1007/s11427-020-1661-4" TargetMode="External"/><Relationship Id="rId26" Type="http://schemas.openxmlformats.org/officeDocument/2006/relationships/hyperlink" Target="https://alhill.shinyapps.io/COVID19seir/" TargetMode="External"/><Relationship Id="rId3" Type="http://schemas.openxmlformats.org/officeDocument/2006/relationships/hyperlink" Target="https://en.wikipedia.org/wiki/Basic_reproduction_number" TargetMode="External"/><Relationship Id="rId21" Type="http://schemas.openxmlformats.org/officeDocument/2006/relationships/hyperlink" Target="https://alhill.shinyapps.io/COVID19seir/" TargetMode="External"/><Relationship Id="rId7" Type="http://schemas.openxmlformats.org/officeDocument/2006/relationships/hyperlink" Target="https://www.medrxiv.org/content/10.1101/2020.02.07.20021154v1" TargetMode="External"/><Relationship Id="rId12" Type="http://schemas.openxmlformats.org/officeDocument/2006/relationships/hyperlink" Target="https://poseidon01.ssrn.com/delivery.php?ID=569083126081090020082009022115066069033048040012083025025103007016052011000061126055013088112007116122003063000097027011119115003087119110099095084027103067002047002080112099002123080114068123065123121073071123082075005068108084066106105065&amp;EXT=pdf" TargetMode="External"/><Relationship Id="rId17" Type="http://schemas.openxmlformats.org/officeDocument/2006/relationships/hyperlink" Target="https://www.medrxiv.org/content/10.1101/2020.02.02.20020016v1" TargetMode="External"/><Relationship Id="rId25" Type="http://schemas.openxmlformats.org/officeDocument/2006/relationships/hyperlink" Target="https://alhill.shinyapps.io/COVID19seir/" TargetMode="External"/><Relationship Id="rId2" Type="http://schemas.openxmlformats.org/officeDocument/2006/relationships/hyperlink" Target="https://www.medrxiv.org/content/10.1101/2020.03.21.20040329v1.full.pdf" TargetMode="External"/><Relationship Id="rId16" Type="http://schemas.openxmlformats.org/officeDocument/2006/relationships/hyperlink" Target="https://doi.org/10.1056/NEJMoa2002032" TargetMode="External"/><Relationship Id="rId20" Type="http://schemas.openxmlformats.org/officeDocument/2006/relationships/hyperlink" Target="https://alhill.shinyapps.io/COVID19seir/" TargetMode="External"/><Relationship Id="rId1" Type="http://schemas.openxmlformats.org/officeDocument/2006/relationships/hyperlink" Target="https://www.hiqa.ie/sites/default/files/2020-04/Evidence-Summary_COVID-19_duration-of-infectivity-viral-load.pdf" TargetMode="External"/><Relationship Id="rId6" Type="http://schemas.openxmlformats.org/officeDocument/2006/relationships/hyperlink" Target="https://www.medrxiv.org/content/10.1101/2020.02.07.20021154v1" TargetMode="External"/><Relationship Id="rId11" Type="http://schemas.openxmlformats.org/officeDocument/2006/relationships/hyperlink" Target="https://www.medrxiv.org/content/10.1101/2020.02.20.20025866v1" TargetMode="External"/><Relationship Id="rId24" Type="http://schemas.openxmlformats.org/officeDocument/2006/relationships/hyperlink" Target="https://www.medrxiv.org/content/10.1101/2020.03.05.20030502v1" TargetMode="External"/><Relationship Id="rId5" Type="http://schemas.openxmlformats.org/officeDocument/2006/relationships/hyperlink" Target="https://www.medrxiv.org/content/10.1101/2020.02.14.20023127v1" TargetMode="External"/><Relationship Id="rId15" Type="http://schemas.openxmlformats.org/officeDocument/2006/relationships/hyperlink" Target="https://www.medrxiv.org/content/10.1101/2020.03.03.20028423v1" TargetMode="External"/><Relationship Id="rId23" Type="http://schemas.openxmlformats.org/officeDocument/2006/relationships/hyperlink" Target="https://www.medrxiv.org/content/10.1101/2020.02.28.20028068v1" TargetMode="External"/><Relationship Id="rId10" Type="http://schemas.openxmlformats.org/officeDocument/2006/relationships/hyperlink" Target="https://www.medrxiv.org/content/10.1101/2020.02.03.20020248v2" TargetMode="External"/><Relationship Id="rId19" Type="http://schemas.openxmlformats.org/officeDocument/2006/relationships/hyperlink" Target="https://alhill.shinyapps.io/COVID19seir/" TargetMode="External"/><Relationship Id="rId4" Type="http://schemas.openxmlformats.org/officeDocument/2006/relationships/hyperlink" Target="https://wwwnc.cdc.gov/eid/article/26/7/20-0282_article" TargetMode="External"/><Relationship Id="rId9" Type="http://schemas.openxmlformats.org/officeDocument/2006/relationships/hyperlink" Target="https://www.medrxiv.org/content/10.1101/2020.03.03.20028423v1" TargetMode="External"/><Relationship Id="rId14" Type="http://schemas.openxmlformats.org/officeDocument/2006/relationships/hyperlink" Target="https://www.medrxiv.org/content/10.1101/2020.03.10.20032136v1.full.pdf" TargetMode="External"/><Relationship Id="rId22" Type="http://schemas.openxmlformats.org/officeDocument/2006/relationships/hyperlink" Target="https://www.medrxiv.org/content/10.1101/2020.02.14.20023127v1" TargetMode="External"/><Relationship Id="rId27" Type="http://schemas.openxmlformats.org/officeDocument/2006/relationships/hyperlink" Target="https://jamanetwork.com/journals/jama/fullarticle/27621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1315-BA6B-CF4C-844B-3815459F4520}">
  <dimension ref="A1:K12"/>
  <sheetViews>
    <sheetView zoomScale="91" workbookViewId="0">
      <pane ySplit="1" topLeftCell="A2" activePane="bottomLeft" state="frozen"/>
      <selection pane="bottomLeft" activeCell="E5" sqref="E5"/>
    </sheetView>
  </sheetViews>
  <sheetFormatPr baseColWidth="10" defaultRowHeight="16" x14ac:dyDescent="0.2"/>
  <cols>
    <col min="1" max="10" width="12.164062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9</v>
      </c>
      <c r="E1" s="2" t="s">
        <v>8</v>
      </c>
      <c r="F1" s="2" t="s">
        <v>3</v>
      </c>
      <c r="G1" s="2" t="s">
        <v>4</v>
      </c>
      <c r="H1" s="2" t="s">
        <v>7</v>
      </c>
      <c r="I1" s="2" t="s">
        <v>5</v>
      </c>
      <c r="J1" s="2" t="s">
        <v>6</v>
      </c>
    </row>
    <row r="2" spans="1:11" x14ac:dyDescent="0.2">
      <c r="A2" s="3">
        <v>0</v>
      </c>
      <c r="B2" s="7">
        <v>12345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1" x14ac:dyDescent="0.2">
      <c r="A3" s="5">
        <v>0</v>
      </c>
      <c r="B3" s="3">
        <v>0</v>
      </c>
      <c r="C3" s="7">
        <f>1/5.4</f>
        <v>0.18518518518518517</v>
      </c>
      <c r="D3" s="7">
        <v>123456</v>
      </c>
      <c r="E3" s="2">
        <v>0</v>
      </c>
      <c r="F3" s="5">
        <v>0</v>
      </c>
      <c r="G3" s="5">
        <v>0</v>
      </c>
      <c r="H3" s="5">
        <v>0</v>
      </c>
      <c r="I3" s="10">
        <f>1/(14+7+3)</f>
        <v>4.1666666666666664E-2</v>
      </c>
      <c r="J3" s="5">
        <v>0</v>
      </c>
    </row>
    <row r="4" spans="1:11" x14ac:dyDescent="0.2">
      <c r="A4" s="5">
        <v>0</v>
      </c>
      <c r="B4" s="5">
        <v>0</v>
      </c>
      <c r="C4" s="3">
        <v>0</v>
      </c>
      <c r="D4" s="4">
        <v>0</v>
      </c>
      <c r="E4" s="7">
        <v>1234567</v>
      </c>
      <c r="F4" s="5">
        <v>0</v>
      </c>
      <c r="G4" s="5">
        <v>0</v>
      </c>
      <c r="H4" s="5">
        <v>0</v>
      </c>
      <c r="I4" s="8">
        <f>1/21.2</f>
        <v>4.716981132075472E-2</v>
      </c>
      <c r="J4" s="7">
        <f>1/16.1</f>
        <v>6.2111801242236017E-2</v>
      </c>
    </row>
    <row r="5" spans="1:11" x14ac:dyDescent="0.2">
      <c r="A5" s="5">
        <v>0</v>
      </c>
      <c r="B5" s="5">
        <v>0</v>
      </c>
      <c r="C5" s="4">
        <v>0</v>
      </c>
      <c r="D5" s="3">
        <v>0</v>
      </c>
      <c r="E5" s="7">
        <f>1/5.4</f>
        <v>0.18518518518518517</v>
      </c>
      <c r="F5" s="5">
        <v>0</v>
      </c>
      <c r="G5" s="5">
        <v>0</v>
      </c>
      <c r="H5" s="5">
        <v>0</v>
      </c>
      <c r="I5" s="9">
        <f>1/(14+7+3)</f>
        <v>4.1666666666666664E-2</v>
      </c>
      <c r="J5" s="5">
        <v>0</v>
      </c>
    </row>
    <row r="6" spans="1:11" x14ac:dyDescent="0.2">
      <c r="A6" s="5">
        <v>0</v>
      </c>
      <c r="B6" s="5">
        <v>0</v>
      </c>
      <c r="C6" s="4">
        <v>0</v>
      </c>
      <c r="D6" s="4">
        <v>0</v>
      </c>
      <c r="E6" s="6">
        <v>0</v>
      </c>
      <c r="F6" s="7">
        <v>0</v>
      </c>
      <c r="G6" s="7">
        <v>0</v>
      </c>
      <c r="H6" s="5">
        <v>0</v>
      </c>
      <c r="I6" s="7">
        <f>1/21.2</f>
        <v>4.716981132075472E-2</v>
      </c>
      <c r="J6" s="7">
        <f>1/16.1</f>
        <v>6.2111801242236017E-2</v>
      </c>
    </row>
    <row r="7" spans="1:11" x14ac:dyDescent="0.2">
      <c r="A7" s="5">
        <v>0</v>
      </c>
      <c r="B7" s="5">
        <v>0</v>
      </c>
      <c r="C7" s="5">
        <v>0</v>
      </c>
      <c r="D7" s="5">
        <v>0</v>
      </c>
      <c r="E7" s="5">
        <v>0</v>
      </c>
      <c r="F7" s="3">
        <v>0</v>
      </c>
      <c r="G7" s="7">
        <v>0</v>
      </c>
      <c r="H7" s="5">
        <v>0</v>
      </c>
      <c r="I7" s="7">
        <f>1/11.2</f>
        <v>8.9285714285714288E-2</v>
      </c>
      <c r="J7" s="7">
        <f>1/11.2</f>
        <v>8.9285714285714288E-2</v>
      </c>
    </row>
    <row r="8" spans="1:11" x14ac:dyDescent="0.2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7">
        <v>0</v>
      </c>
      <c r="I8" s="7">
        <v>0</v>
      </c>
      <c r="J8" s="7">
        <v>0</v>
      </c>
    </row>
    <row r="9" spans="1:11" x14ac:dyDescent="0.2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  <c r="I9" s="7">
        <v>0</v>
      </c>
      <c r="J9" s="7">
        <v>0</v>
      </c>
      <c r="K9" s="1"/>
    </row>
    <row r="10" spans="1:11" x14ac:dyDescent="0.2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0</v>
      </c>
      <c r="J10" s="5">
        <v>0</v>
      </c>
    </row>
    <row r="11" spans="1:11" x14ac:dyDescent="0.2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6">
        <v>0</v>
      </c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CE63-7555-6248-8D4A-93A070C83DED}">
  <dimension ref="A1:G11"/>
  <sheetViews>
    <sheetView workbookViewId="0">
      <selection activeCell="E12" sqref="E12"/>
    </sheetView>
  </sheetViews>
  <sheetFormatPr baseColWidth="10" defaultRowHeight="16" x14ac:dyDescent="0.2"/>
  <cols>
    <col min="5" max="5" width="12.6640625" bestFit="1" customWidth="1"/>
    <col min="6" max="6" width="13.6640625" bestFit="1" customWidth="1"/>
  </cols>
  <sheetData>
    <row r="1" spans="1:7" x14ac:dyDescent="0.2">
      <c r="A1" t="s">
        <v>10</v>
      </c>
      <c r="B1" t="s">
        <v>11</v>
      </c>
      <c r="C1" t="s">
        <v>14</v>
      </c>
      <c r="D1" t="s">
        <v>15</v>
      </c>
      <c r="E1" t="s">
        <v>12</v>
      </c>
      <c r="F1" t="s">
        <v>23</v>
      </c>
      <c r="G1" t="s">
        <v>24</v>
      </c>
    </row>
    <row r="2" spans="1:7" x14ac:dyDescent="0.2">
      <c r="A2">
        <v>0</v>
      </c>
      <c r="B2">
        <v>9</v>
      </c>
      <c r="C2">
        <v>13</v>
      </c>
      <c r="D2">
        <v>13</v>
      </c>
      <c r="E2">
        <v>2</v>
      </c>
      <c r="F2">
        <v>13</v>
      </c>
      <c r="G2">
        <v>13</v>
      </c>
    </row>
    <row r="3" spans="1:7" x14ac:dyDescent="0.2">
      <c r="A3">
        <v>10</v>
      </c>
      <c r="B3">
        <v>19</v>
      </c>
      <c r="C3">
        <v>1</v>
      </c>
      <c r="D3">
        <v>7</v>
      </c>
      <c r="E3">
        <v>1.8</v>
      </c>
      <c r="F3">
        <v>1</v>
      </c>
      <c r="G3">
        <v>7</v>
      </c>
    </row>
    <row r="4" spans="1:7" x14ac:dyDescent="0.2">
      <c r="A4">
        <v>20</v>
      </c>
      <c r="B4">
        <v>29</v>
      </c>
      <c r="C4">
        <v>39</v>
      </c>
      <c r="D4">
        <v>54</v>
      </c>
      <c r="E4">
        <v>2.5</v>
      </c>
      <c r="F4">
        <v>42</v>
      </c>
      <c r="G4">
        <v>55</v>
      </c>
    </row>
    <row r="5" spans="1:7" x14ac:dyDescent="0.2">
      <c r="A5">
        <v>30</v>
      </c>
      <c r="B5">
        <v>39</v>
      </c>
      <c r="C5">
        <v>124</v>
      </c>
      <c r="D5">
        <v>79</v>
      </c>
      <c r="E5">
        <v>3.7</v>
      </c>
      <c r="F5">
        <v>130</v>
      </c>
      <c r="G5">
        <v>81</v>
      </c>
    </row>
    <row r="6" spans="1:7" x14ac:dyDescent="0.2">
      <c r="A6">
        <v>40</v>
      </c>
      <c r="B6">
        <v>49</v>
      </c>
      <c r="C6">
        <v>214</v>
      </c>
      <c r="D6">
        <v>116</v>
      </c>
      <c r="E6">
        <v>3.9</v>
      </c>
      <c r="F6">
        <v>233</v>
      </c>
      <c r="G6">
        <v>119</v>
      </c>
    </row>
    <row r="7" spans="1:7" x14ac:dyDescent="0.2">
      <c r="A7">
        <v>50</v>
      </c>
      <c r="B7">
        <v>59</v>
      </c>
      <c r="C7">
        <v>287</v>
      </c>
      <c r="D7">
        <v>188</v>
      </c>
      <c r="E7">
        <v>3.8</v>
      </c>
      <c r="F7">
        <v>327</v>
      </c>
      <c r="G7">
        <v>188</v>
      </c>
    </row>
    <row r="8" spans="1:7" x14ac:dyDescent="0.2">
      <c r="A8">
        <v>60</v>
      </c>
      <c r="B8">
        <v>69</v>
      </c>
      <c r="C8">
        <v>244</v>
      </c>
      <c r="D8">
        <v>233</v>
      </c>
      <c r="E8">
        <v>4.3</v>
      </c>
      <c r="F8">
        <v>300</v>
      </c>
      <c r="G8">
        <v>233</v>
      </c>
    </row>
    <row r="9" spans="1:7" x14ac:dyDescent="0.2">
      <c r="A9">
        <v>70</v>
      </c>
      <c r="B9">
        <v>79</v>
      </c>
      <c r="C9">
        <v>163</v>
      </c>
      <c r="D9">
        <v>197</v>
      </c>
      <c r="E9">
        <v>4.5999999999999996</v>
      </c>
      <c r="F9">
        <v>254</v>
      </c>
      <c r="G9">
        <v>197</v>
      </c>
    </row>
    <row r="10" spans="1:7" x14ac:dyDescent="0.2">
      <c r="A10">
        <v>80</v>
      </c>
      <c r="B10">
        <v>89</v>
      </c>
      <c r="C10">
        <v>61</v>
      </c>
      <c r="D10">
        <v>158</v>
      </c>
      <c r="E10">
        <v>4.4000000000000004</v>
      </c>
      <c r="F10">
        <v>155</v>
      </c>
      <c r="G10">
        <v>158</v>
      </c>
    </row>
    <row r="11" spans="1:7" x14ac:dyDescent="0.2">
      <c r="A11">
        <v>90</v>
      </c>
      <c r="B11">
        <v>100</v>
      </c>
      <c r="C11">
        <v>16</v>
      </c>
      <c r="D11">
        <v>84</v>
      </c>
      <c r="E11">
        <v>4.8</v>
      </c>
      <c r="F11">
        <v>44</v>
      </c>
      <c r="G11">
        <v>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CD71-CBF0-1E48-84FA-9DAE65B70599}">
  <dimension ref="A1:C8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27</v>
      </c>
      <c r="B1" t="s">
        <v>28</v>
      </c>
      <c r="C1" t="s">
        <v>26</v>
      </c>
    </row>
    <row r="2" spans="1:3" x14ac:dyDescent="0.2">
      <c r="A2">
        <v>0</v>
      </c>
      <c r="B2">
        <v>4</v>
      </c>
      <c r="C2">
        <v>0.3</v>
      </c>
    </row>
    <row r="3" spans="1:3" x14ac:dyDescent="0.2">
      <c r="A3">
        <v>5</v>
      </c>
      <c r="B3">
        <v>17</v>
      </c>
      <c r="C3">
        <v>0.1</v>
      </c>
    </row>
    <row r="4" spans="1:3" x14ac:dyDescent="0.2">
      <c r="A4">
        <v>18</v>
      </c>
      <c r="B4">
        <v>49</v>
      </c>
      <c r="C4">
        <v>2.5</v>
      </c>
    </row>
    <row r="5" spans="1:3" x14ac:dyDescent="0.2">
      <c r="A5">
        <v>50</v>
      </c>
      <c r="B5">
        <v>64</v>
      </c>
      <c r="C5">
        <v>7.4</v>
      </c>
    </row>
    <row r="6" spans="1:3" x14ac:dyDescent="0.2">
      <c r="A6">
        <v>65</v>
      </c>
      <c r="B6">
        <v>74</v>
      </c>
      <c r="C6">
        <v>12.2</v>
      </c>
    </row>
    <row r="7" spans="1:3" x14ac:dyDescent="0.2">
      <c r="A7">
        <v>75</v>
      </c>
      <c r="B7">
        <v>84</v>
      </c>
      <c r="C7">
        <v>15.8</v>
      </c>
    </row>
    <row r="8" spans="1:3" x14ac:dyDescent="0.2">
      <c r="A8">
        <v>85</v>
      </c>
      <c r="B8">
        <v>100</v>
      </c>
      <c r="C8">
        <v>17.2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A9C3-6A5E-5F42-8FBE-266FA2AA8A1D}">
  <dimension ref="A1:F6"/>
  <sheetViews>
    <sheetView workbookViewId="0">
      <selection activeCell="F26" sqref="F26"/>
    </sheetView>
  </sheetViews>
  <sheetFormatPr baseColWidth="10" defaultRowHeight="16" x14ac:dyDescent="0.2"/>
  <sheetData>
    <row r="1" spans="1:6" x14ac:dyDescent="0.2">
      <c r="A1" t="s">
        <v>27</v>
      </c>
      <c r="B1" t="s">
        <v>28</v>
      </c>
      <c r="C1" t="s">
        <v>29</v>
      </c>
      <c r="D1" t="s">
        <v>30</v>
      </c>
    </row>
    <row r="2" spans="1:6" x14ac:dyDescent="0.2">
      <c r="A2">
        <v>0</v>
      </c>
      <c r="B2">
        <v>4</v>
      </c>
      <c r="C2">
        <v>3.11</v>
      </c>
      <c r="D2">
        <v>2.85</v>
      </c>
    </row>
    <row r="3" spans="1:6" x14ac:dyDescent="0.2">
      <c r="A3">
        <v>5</v>
      </c>
      <c r="B3">
        <v>17</v>
      </c>
      <c r="C3">
        <v>3.33</v>
      </c>
      <c r="D3">
        <v>2.73</v>
      </c>
    </row>
    <row r="4" spans="1:6" x14ac:dyDescent="0.2">
      <c r="A4">
        <v>18</v>
      </c>
      <c r="B4">
        <v>49</v>
      </c>
      <c r="C4">
        <v>3.33</v>
      </c>
      <c r="D4">
        <v>2.73</v>
      </c>
    </row>
    <row r="5" spans="1:6" ht="18" x14ac:dyDescent="0.2">
      <c r="A5">
        <v>50</v>
      </c>
      <c r="B5">
        <v>64</v>
      </c>
      <c r="C5">
        <v>3.57</v>
      </c>
      <c r="D5">
        <v>2.71</v>
      </c>
      <c r="F5" s="11"/>
    </row>
    <row r="6" spans="1:6" x14ac:dyDescent="0.2">
      <c r="A6">
        <v>65</v>
      </c>
      <c r="B6">
        <v>100</v>
      </c>
      <c r="C6">
        <v>3.37</v>
      </c>
      <c r="D6">
        <v>2.74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5401-8CCE-5445-9BA5-C5DFA58A342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4998-FBAD-4A44-949C-432E070A9643}">
  <dimension ref="A1:C81"/>
  <sheetViews>
    <sheetView topLeftCell="A26" workbookViewId="0">
      <selection activeCell="C57" sqref="C57"/>
    </sheetView>
  </sheetViews>
  <sheetFormatPr baseColWidth="10" defaultRowHeight="16" x14ac:dyDescent="0.2"/>
  <cols>
    <col min="2" max="2" width="19.6640625" bestFit="1" customWidth="1"/>
  </cols>
  <sheetData>
    <row r="1" spans="1:3" x14ac:dyDescent="0.2">
      <c r="B1" t="s">
        <v>18</v>
      </c>
      <c r="C1" t="s">
        <v>19</v>
      </c>
    </row>
    <row r="2" spans="1:3" x14ac:dyDescent="0.2">
      <c r="A2">
        <v>1</v>
      </c>
      <c r="B2" t="s">
        <v>16</v>
      </c>
      <c r="C2" t="s">
        <v>17</v>
      </c>
    </row>
    <row r="3" spans="1:3" x14ac:dyDescent="0.2">
      <c r="A3">
        <v>2</v>
      </c>
      <c r="B3" t="s">
        <v>20</v>
      </c>
      <c r="C3" t="s">
        <v>21</v>
      </c>
    </row>
    <row r="30" spans="1:3" x14ac:dyDescent="0.2">
      <c r="A30">
        <v>3</v>
      </c>
      <c r="B30" t="s">
        <v>22</v>
      </c>
      <c r="C30" t="s">
        <v>21</v>
      </c>
    </row>
    <row r="57" spans="1:3" x14ac:dyDescent="0.2">
      <c r="A57">
        <v>4</v>
      </c>
      <c r="B57" t="s">
        <v>25</v>
      </c>
      <c r="C57" s="13" t="s">
        <v>31</v>
      </c>
    </row>
    <row r="81" spans="1:3" ht="19" x14ac:dyDescent="0.2">
      <c r="A81">
        <v>5</v>
      </c>
      <c r="B81" t="s">
        <v>32</v>
      </c>
      <c r="C81" s="12" t="s">
        <v>33</v>
      </c>
    </row>
  </sheetData>
  <hyperlinks>
    <hyperlink ref="C57" r:id="rId1" xr:uid="{8BE3E892-4A72-7046-882B-0D241106C07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739D-C277-B640-BA57-F3557C81145B}">
  <dimension ref="A1:J11"/>
  <sheetViews>
    <sheetView zoomScale="140" workbookViewId="0">
      <selection activeCell="H8" sqref="H8"/>
    </sheetView>
  </sheetViews>
  <sheetFormatPr baseColWidth="10" defaultRowHeight="16" x14ac:dyDescent="0.2"/>
  <cols>
    <col min="1" max="6" width="11" bestFit="1" customWidth="1"/>
    <col min="7" max="7" width="12.33203125" bestFit="1" customWidth="1"/>
    <col min="8" max="8" width="13.33203125" bestFit="1" customWidth="1"/>
    <col min="9" max="10" width="11" bestFit="1" customWidth="1"/>
  </cols>
  <sheetData>
    <row r="1" spans="1:10" x14ac:dyDescent="0.2">
      <c r="A1" s="112" t="s">
        <v>0</v>
      </c>
      <c r="B1" s="112" t="s">
        <v>217</v>
      </c>
      <c r="C1" s="112" t="s">
        <v>34</v>
      </c>
      <c r="D1" s="112" t="s">
        <v>2</v>
      </c>
      <c r="E1" s="112" t="s">
        <v>218</v>
      </c>
      <c r="F1" s="112" t="s">
        <v>35</v>
      </c>
      <c r="G1" s="112" t="s">
        <v>36</v>
      </c>
      <c r="H1" s="112" t="s">
        <v>37</v>
      </c>
      <c r="I1" s="112" t="s">
        <v>38</v>
      </c>
      <c r="J1" s="112" t="s">
        <v>6</v>
      </c>
    </row>
    <row r="2" spans="1:10" x14ac:dyDescent="0.2">
      <c r="A2" s="113">
        <v>0</v>
      </c>
      <c r="B2" s="114">
        <v>123</v>
      </c>
      <c r="C2" s="112">
        <v>0</v>
      </c>
      <c r="D2" s="112">
        <v>0</v>
      </c>
      <c r="E2" s="112">
        <v>0</v>
      </c>
      <c r="F2" s="112">
        <v>0</v>
      </c>
      <c r="G2" s="112">
        <v>0</v>
      </c>
      <c r="H2" s="112">
        <v>0</v>
      </c>
      <c r="I2" s="112">
        <v>0</v>
      </c>
      <c r="J2" s="112">
        <v>0</v>
      </c>
    </row>
    <row r="3" spans="1:10" x14ac:dyDescent="0.2">
      <c r="A3" s="112">
        <v>0</v>
      </c>
      <c r="B3" s="113">
        <v>0</v>
      </c>
      <c r="C3" s="114">
        <f>1/(parameter_list!E33)</f>
        <v>0.3968253968253968</v>
      </c>
      <c r="D3" s="112">
        <v>0</v>
      </c>
      <c r="E3" s="114">
        <v>1234</v>
      </c>
      <c r="F3" s="112">
        <v>0</v>
      </c>
      <c r="G3" s="112">
        <v>0</v>
      </c>
      <c r="H3" s="112">
        <v>0</v>
      </c>
      <c r="I3" s="112">
        <v>0</v>
      </c>
      <c r="J3" s="112">
        <v>0</v>
      </c>
    </row>
    <row r="4" spans="1:10" x14ac:dyDescent="0.2">
      <c r="A4" s="112">
        <v>0</v>
      </c>
      <c r="B4" s="112">
        <v>0</v>
      </c>
      <c r="C4" s="113">
        <v>0</v>
      </c>
      <c r="D4" s="114">
        <v>12345</v>
      </c>
      <c r="E4" s="115">
        <v>0</v>
      </c>
      <c r="F4" s="114">
        <v>123456</v>
      </c>
      <c r="G4" s="114">
        <v>1234567</v>
      </c>
      <c r="H4" s="112">
        <v>0</v>
      </c>
      <c r="I4" s="114">
        <f>parameter_list!E43/(parameter_list!E38-parameter_list!E33)</f>
        <v>0.10416666666666666</v>
      </c>
      <c r="J4" s="112">
        <v>0</v>
      </c>
    </row>
    <row r="5" spans="1:10" x14ac:dyDescent="0.2">
      <c r="A5" s="112">
        <v>0</v>
      </c>
      <c r="B5" s="112">
        <v>0</v>
      </c>
      <c r="C5" s="112">
        <v>0</v>
      </c>
      <c r="D5" s="113">
        <v>0</v>
      </c>
      <c r="E5" s="115">
        <v>0</v>
      </c>
      <c r="F5" s="112">
        <v>0</v>
      </c>
      <c r="G5" s="114">
        <v>12345678</v>
      </c>
      <c r="H5" s="112">
        <v>0</v>
      </c>
      <c r="I5" s="114">
        <f>1/parameter_list!E57</f>
        <v>0.14285714285714285</v>
      </c>
      <c r="J5" s="112">
        <v>0</v>
      </c>
    </row>
    <row r="6" spans="1:10" x14ac:dyDescent="0.2">
      <c r="A6" s="112">
        <v>0</v>
      </c>
      <c r="B6" s="112">
        <v>0</v>
      </c>
      <c r="C6" s="112">
        <v>0</v>
      </c>
      <c r="D6" s="112">
        <v>0</v>
      </c>
      <c r="E6" s="113">
        <v>0</v>
      </c>
      <c r="F6" s="114">
        <f>1/parameter_list!E33</f>
        <v>0.3968253968253968</v>
      </c>
      <c r="G6" s="112">
        <v>0</v>
      </c>
      <c r="H6" s="112">
        <v>0</v>
      </c>
      <c r="I6" s="112">
        <v>0</v>
      </c>
      <c r="J6" s="112">
        <v>0</v>
      </c>
    </row>
    <row r="7" spans="1:10" x14ac:dyDescent="0.2">
      <c r="A7" s="112">
        <v>0</v>
      </c>
      <c r="B7" s="112">
        <v>0</v>
      </c>
      <c r="C7" s="112">
        <v>0</v>
      </c>
      <c r="D7" s="112">
        <v>0</v>
      </c>
      <c r="E7" s="115">
        <v>0</v>
      </c>
      <c r="F7" s="113">
        <v>0</v>
      </c>
      <c r="G7" s="114">
        <f>(1-parameter_list!E43)/(parameter_list!E38-parameter_list!E33)</f>
        <v>0.24305555555555552</v>
      </c>
      <c r="H7" s="112">
        <v>0</v>
      </c>
      <c r="I7" s="114">
        <f>parameter_list!E43/(parameter_list!E38-parameter_list!E33)</f>
        <v>0.10416666666666666</v>
      </c>
      <c r="J7" s="112">
        <v>0</v>
      </c>
    </row>
    <row r="8" spans="1:10" x14ac:dyDescent="0.2">
      <c r="A8" s="112">
        <v>0</v>
      </c>
      <c r="B8" s="112">
        <v>0</v>
      </c>
      <c r="C8" s="112">
        <v>0</v>
      </c>
      <c r="D8" s="112">
        <v>0</v>
      </c>
      <c r="E8" s="112">
        <v>0</v>
      </c>
      <c r="F8" s="112">
        <v>0</v>
      </c>
      <c r="G8" s="113">
        <v>0</v>
      </c>
      <c r="H8" s="114">
        <v>123456789</v>
      </c>
      <c r="I8" s="114">
        <v>234</v>
      </c>
      <c r="J8" s="112">
        <v>0</v>
      </c>
    </row>
    <row r="9" spans="1:10" x14ac:dyDescent="0.2">
      <c r="A9" s="112">
        <v>0</v>
      </c>
      <c r="B9" s="112">
        <v>0</v>
      </c>
      <c r="C9" s="112">
        <v>0</v>
      </c>
      <c r="D9" s="112">
        <v>0</v>
      </c>
      <c r="E9" s="112">
        <v>0</v>
      </c>
      <c r="F9" s="112">
        <v>0</v>
      </c>
      <c r="G9" s="112">
        <v>0</v>
      </c>
      <c r="H9" s="113">
        <v>0</v>
      </c>
      <c r="I9" s="114">
        <v>2345</v>
      </c>
      <c r="J9" s="114">
        <v>23456</v>
      </c>
    </row>
    <row r="10" spans="1:10" x14ac:dyDescent="0.2">
      <c r="A10" s="112">
        <v>0</v>
      </c>
      <c r="B10" s="112">
        <v>0</v>
      </c>
      <c r="C10" s="112">
        <v>0</v>
      </c>
      <c r="D10" s="112">
        <v>0</v>
      </c>
      <c r="E10" s="112">
        <v>0</v>
      </c>
      <c r="F10" s="112">
        <v>0</v>
      </c>
      <c r="G10" s="112">
        <v>0</v>
      </c>
      <c r="H10" s="112">
        <v>0</v>
      </c>
      <c r="I10" s="113">
        <v>0</v>
      </c>
      <c r="J10" s="112">
        <v>0</v>
      </c>
    </row>
    <row r="11" spans="1:10" x14ac:dyDescent="0.2">
      <c r="A11" s="112">
        <v>0</v>
      </c>
      <c r="B11" s="112">
        <v>0</v>
      </c>
      <c r="C11" s="112">
        <v>0</v>
      </c>
      <c r="D11" s="112">
        <v>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67F7-18CB-074B-8797-A6DA8EB6814B}">
  <dimension ref="A1:Q143"/>
  <sheetViews>
    <sheetView topLeftCell="A124" workbookViewId="0">
      <selection activeCell="E33" sqref="E33"/>
    </sheetView>
  </sheetViews>
  <sheetFormatPr baseColWidth="10" defaultColWidth="8.6640625" defaultRowHeight="16" x14ac:dyDescent="0.2"/>
  <cols>
    <col min="1" max="1" width="17.33203125" bestFit="1" customWidth="1"/>
    <col min="2" max="2" width="76.33203125" bestFit="1" customWidth="1"/>
    <col min="3" max="3" width="34.33203125" customWidth="1"/>
    <col min="4" max="4" width="10.33203125" bestFit="1" customWidth="1"/>
    <col min="5" max="5" width="15.83203125" bestFit="1" customWidth="1"/>
    <col min="6" max="6" width="10.5" customWidth="1"/>
    <col min="7" max="7" width="11.5" customWidth="1"/>
    <col min="8" max="8" width="19.5" customWidth="1"/>
    <col min="9" max="9" width="15.83203125" customWidth="1"/>
    <col min="10" max="10" width="37.6640625" customWidth="1"/>
    <col min="11" max="11" width="23.5" customWidth="1"/>
    <col min="13" max="13" width="10.83203125" customWidth="1"/>
    <col min="14" max="14" width="11.83203125" customWidth="1"/>
    <col min="15" max="15" width="12.1640625" customWidth="1"/>
    <col min="17" max="17" width="16.33203125" bestFit="1" customWidth="1"/>
  </cols>
  <sheetData>
    <row r="1" spans="1:17" ht="17" thickBot="1" x14ac:dyDescent="0.25">
      <c r="B1" s="15" t="s">
        <v>52</v>
      </c>
      <c r="C1" s="15" t="s">
        <v>53</v>
      </c>
      <c r="D1" s="15" t="s">
        <v>54</v>
      </c>
      <c r="E1" s="15" t="s">
        <v>55</v>
      </c>
      <c r="F1" s="15" t="s">
        <v>56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61</v>
      </c>
    </row>
    <row r="2" spans="1:17" s="16" customFormat="1" x14ac:dyDescent="0.2">
      <c r="B2" s="17" t="s">
        <v>62</v>
      </c>
      <c r="C2" s="18"/>
      <c r="D2" s="18"/>
      <c r="E2" s="18"/>
      <c r="F2" s="18"/>
      <c r="G2" s="18"/>
      <c r="H2" s="18"/>
      <c r="I2" s="19"/>
      <c r="J2" s="20"/>
      <c r="K2" s="21"/>
      <c r="L2" s="22"/>
      <c r="M2" s="22"/>
      <c r="N2" s="22"/>
      <c r="O2" s="22"/>
      <c r="P2" s="22"/>
      <c r="Q2" s="20"/>
    </row>
    <row r="3" spans="1:17" ht="15" customHeight="1" x14ac:dyDescent="0.2">
      <c r="A3" t="s">
        <v>63</v>
      </c>
      <c r="B3" s="23" t="s">
        <v>64</v>
      </c>
      <c r="C3" s="24" t="s">
        <v>63</v>
      </c>
      <c r="D3" s="24"/>
      <c r="E3" s="25">
        <v>2.82</v>
      </c>
      <c r="F3" s="25">
        <v>2</v>
      </c>
      <c r="G3" s="25">
        <v>3</v>
      </c>
      <c r="H3" s="25" t="s">
        <v>65</v>
      </c>
      <c r="I3" s="25" t="s">
        <v>66</v>
      </c>
      <c r="J3" s="26" t="s">
        <v>67</v>
      </c>
      <c r="K3" s="27"/>
      <c r="Q3" s="26"/>
    </row>
    <row r="4" spans="1:17" hidden="1" x14ac:dyDescent="0.2">
      <c r="B4" s="27"/>
      <c r="E4" s="28">
        <v>2.2799999999999998</v>
      </c>
      <c r="F4" s="29">
        <v>2.06</v>
      </c>
      <c r="G4" s="25">
        <v>2.52</v>
      </c>
      <c r="H4" t="s">
        <v>68</v>
      </c>
      <c r="I4" s="25" t="s">
        <v>66</v>
      </c>
      <c r="J4" s="26" t="s">
        <v>67</v>
      </c>
      <c r="K4" s="27"/>
      <c r="Q4" s="26"/>
    </row>
    <row r="5" spans="1:17" hidden="1" x14ac:dyDescent="0.2">
      <c r="B5" s="30"/>
      <c r="C5" s="25"/>
      <c r="D5" s="25"/>
      <c r="E5" s="31">
        <v>2.68</v>
      </c>
      <c r="F5" s="31" t="s">
        <v>69</v>
      </c>
      <c r="G5" s="25">
        <v>2.86</v>
      </c>
      <c r="H5" s="32" t="s">
        <v>70</v>
      </c>
      <c r="I5" s="25" t="s">
        <v>66</v>
      </c>
      <c r="J5" s="26" t="s">
        <v>67</v>
      </c>
      <c r="K5" s="27"/>
      <c r="Q5" s="26"/>
    </row>
    <row r="6" spans="1:17" hidden="1" x14ac:dyDescent="0.2">
      <c r="B6" s="30"/>
      <c r="C6" s="25"/>
      <c r="D6" s="25"/>
      <c r="E6" s="31">
        <v>6.49</v>
      </c>
      <c r="F6" s="31">
        <v>6.31</v>
      </c>
      <c r="G6" s="25">
        <v>6.66</v>
      </c>
      <c r="H6" s="32" t="s">
        <v>71</v>
      </c>
      <c r="I6" s="25" t="s">
        <v>66</v>
      </c>
      <c r="J6" s="26" t="s">
        <v>67</v>
      </c>
      <c r="K6" s="27"/>
      <c r="Q6" s="26"/>
    </row>
    <row r="7" spans="1:17" hidden="1" x14ac:dyDescent="0.2">
      <c r="B7" s="30"/>
      <c r="C7" s="25"/>
      <c r="D7" s="25"/>
      <c r="E7" s="31">
        <v>2.9</v>
      </c>
      <c r="F7" s="31">
        <v>2.3199999999999998</v>
      </c>
      <c r="G7" s="25">
        <v>3.63</v>
      </c>
      <c r="H7" s="32" t="s">
        <v>72</v>
      </c>
      <c r="I7" s="25" t="s">
        <v>66</v>
      </c>
      <c r="J7" s="26" t="s">
        <v>67</v>
      </c>
      <c r="K7" s="27"/>
      <c r="Q7" s="26"/>
    </row>
    <row r="8" spans="1:17" hidden="1" x14ac:dyDescent="0.2">
      <c r="B8" s="30"/>
      <c r="C8" s="25"/>
      <c r="D8" s="25"/>
      <c r="E8" s="31">
        <v>2.92</v>
      </c>
      <c r="F8" s="31">
        <v>2.2799999999999998</v>
      </c>
      <c r="G8" s="25">
        <v>3.67</v>
      </c>
      <c r="H8" s="32" t="s">
        <v>72</v>
      </c>
      <c r="I8" s="25" t="s">
        <v>66</v>
      </c>
      <c r="J8" s="26" t="s">
        <v>67</v>
      </c>
      <c r="K8" s="27"/>
      <c r="Q8" s="26"/>
    </row>
    <row r="9" spans="1:17" hidden="1" x14ac:dyDescent="0.2">
      <c r="B9" s="30"/>
      <c r="C9" s="25"/>
      <c r="D9" s="25"/>
      <c r="E9" s="31">
        <v>3.11</v>
      </c>
      <c r="F9" s="31">
        <v>2.39</v>
      </c>
      <c r="G9" s="25">
        <v>4.13</v>
      </c>
      <c r="H9" s="32" t="s">
        <v>73</v>
      </c>
      <c r="I9" s="25" t="s">
        <v>66</v>
      </c>
      <c r="J9" s="26" t="s">
        <v>67</v>
      </c>
      <c r="K9" s="27"/>
      <c r="Q9" s="26"/>
    </row>
    <row r="10" spans="1:17" hidden="1" x14ac:dyDescent="0.2">
      <c r="B10" s="30"/>
      <c r="C10" s="25"/>
      <c r="D10" s="25"/>
      <c r="E10" s="31">
        <v>2.5499999999999998</v>
      </c>
      <c r="F10" s="31">
        <v>2</v>
      </c>
      <c r="G10" s="25">
        <v>3.1</v>
      </c>
      <c r="H10" s="32" t="s">
        <v>70</v>
      </c>
      <c r="I10" s="25" t="s">
        <v>66</v>
      </c>
      <c r="J10" s="26" t="s">
        <v>67</v>
      </c>
      <c r="K10" s="27"/>
      <c r="Q10" s="26"/>
    </row>
    <row r="11" spans="1:17" hidden="1" x14ac:dyDescent="0.2">
      <c r="B11" s="30"/>
      <c r="C11" s="25"/>
      <c r="D11" s="25"/>
      <c r="E11" s="31">
        <v>1.95</v>
      </c>
      <c r="F11" s="31">
        <v>1.4</v>
      </c>
      <c r="G11" s="25">
        <v>2.5</v>
      </c>
      <c r="H11" s="32" t="s">
        <v>73</v>
      </c>
      <c r="I11" s="25" t="s">
        <v>66</v>
      </c>
      <c r="J11" s="26" t="s">
        <v>67</v>
      </c>
      <c r="K11" s="27"/>
      <c r="Q11" s="26"/>
    </row>
    <row r="12" spans="1:17" hidden="1" x14ac:dyDescent="0.2">
      <c r="B12" s="30"/>
      <c r="C12" s="25"/>
      <c r="D12" s="25"/>
      <c r="E12" s="31">
        <v>4.08</v>
      </c>
      <c r="F12" s="31"/>
      <c r="G12" s="25"/>
      <c r="H12" s="32" t="s">
        <v>73</v>
      </c>
      <c r="I12" s="25" t="s">
        <v>66</v>
      </c>
      <c r="J12" s="26" t="s">
        <v>67</v>
      </c>
      <c r="K12" s="27"/>
      <c r="Q12" s="26"/>
    </row>
    <row r="13" spans="1:17" hidden="1" x14ac:dyDescent="0.2">
      <c r="B13" s="30"/>
      <c r="C13" s="25"/>
      <c r="D13" s="25"/>
      <c r="E13" s="31">
        <v>2.2400000000000002</v>
      </c>
      <c r="F13" s="31">
        <v>1.96</v>
      </c>
      <c r="G13" s="25">
        <v>2.5499999999999998</v>
      </c>
      <c r="H13" s="32" t="s">
        <v>73</v>
      </c>
      <c r="I13" s="25" t="s">
        <v>66</v>
      </c>
      <c r="J13" s="26" t="s">
        <v>67</v>
      </c>
      <c r="K13" s="27"/>
      <c r="Q13" s="26"/>
    </row>
    <row r="14" spans="1:17" hidden="1" x14ac:dyDescent="0.2">
      <c r="B14" s="30"/>
      <c r="C14" s="25"/>
      <c r="D14" s="25"/>
      <c r="E14" s="31">
        <v>3.58</v>
      </c>
      <c r="F14" s="31">
        <v>2.89</v>
      </c>
      <c r="G14" s="25">
        <v>4.3899999999999997</v>
      </c>
      <c r="H14" s="32" t="s">
        <v>73</v>
      </c>
      <c r="I14" s="25" t="s">
        <v>66</v>
      </c>
      <c r="J14" s="26" t="s">
        <v>67</v>
      </c>
      <c r="K14" s="27"/>
      <c r="Q14" s="26"/>
    </row>
    <row r="15" spans="1:17" hidden="1" x14ac:dyDescent="0.2">
      <c r="B15" s="30"/>
      <c r="C15" s="25"/>
      <c r="D15" s="25"/>
      <c r="E15" s="31">
        <v>2.5</v>
      </c>
      <c r="F15" s="31">
        <v>1.5</v>
      </c>
      <c r="G15" s="25">
        <v>3.5</v>
      </c>
      <c r="H15" s="32" t="s">
        <v>70</v>
      </c>
      <c r="I15" s="25" t="s">
        <v>66</v>
      </c>
      <c r="J15" s="26" t="s">
        <v>67</v>
      </c>
      <c r="K15" s="27"/>
      <c r="Q15" s="26"/>
    </row>
    <row r="16" spans="1:17" hidden="1" x14ac:dyDescent="0.2">
      <c r="B16" s="30"/>
      <c r="C16" s="25"/>
      <c r="D16" s="25"/>
      <c r="E16" s="31">
        <v>2.2000000000000002</v>
      </c>
      <c r="F16" s="31"/>
      <c r="G16" s="25"/>
      <c r="H16" s="32" t="s">
        <v>72</v>
      </c>
      <c r="I16" s="25" t="s">
        <v>66</v>
      </c>
      <c r="J16" s="26" t="s">
        <v>67</v>
      </c>
      <c r="K16" s="27"/>
      <c r="Q16" s="26"/>
    </row>
    <row r="17" spans="2:17" hidden="1" x14ac:dyDescent="0.2">
      <c r="B17" s="30"/>
      <c r="C17" s="25"/>
      <c r="D17" s="25"/>
      <c r="E17" s="31">
        <v>6.47</v>
      </c>
      <c r="F17" s="31">
        <v>5.71</v>
      </c>
      <c r="G17" s="25">
        <v>7.23</v>
      </c>
      <c r="H17" s="32" t="s">
        <v>73</v>
      </c>
      <c r="I17" s="25" t="s">
        <v>66</v>
      </c>
      <c r="J17" s="26" t="s">
        <v>67</v>
      </c>
      <c r="K17" s="27"/>
      <c r="Q17" s="26"/>
    </row>
    <row r="18" spans="2:17" hidden="1" x14ac:dyDescent="0.2">
      <c r="B18" s="30"/>
      <c r="C18" s="25"/>
      <c r="D18" s="25"/>
      <c r="E18" s="31">
        <v>2.2000000000000002</v>
      </c>
      <c r="F18" s="31">
        <v>1.4</v>
      </c>
      <c r="G18" s="25">
        <v>3.9</v>
      </c>
      <c r="H18" s="32" t="s">
        <v>73</v>
      </c>
      <c r="I18" s="25" t="s">
        <v>66</v>
      </c>
      <c r="J18" s="26" t="s">
        <v>67</v>
      </c>
      <c r="K18" s="27"/>
      <c r="Q18" s="26"/>
    </row>
    <row r="19" spans="2:17" hidden="1" x14ac:dyDescent="0.2">
      <c r="B19" s="27"/>
      <c r="E19" s="31">
        <v>3.28</v>
      </c>
      <c r="F19" s="33"/>
      <c r="G19" s="25"/>
      <c r="H19" t="s">
        <v>73</v>
      </c>
      <c r="I19" s="25" t="s">
        <v>66</v>
      </c>
      <c r="J19" s="26" t="s">
        <v>67</v>
      </c>
      <c r="K19" s="27"/>
      <c r="Q19" s="26"/>
    </row>
    <row r="20" spans="2:17" hidden="1" x14ac:dyDescent="0.2">
      <c r="B20" s="30"/>
      <c r="C20" s="25"/>
      <c r="D20" s="25"/>
      <c r="E20" s="33">
        <v>3.55</v>
      </c>
      <c r="F20" s="33">
        <v>1.4</v>
      </c>
      <c r="G20" s="25">
        <v>5.7</v>
      </c>
      <c r="H20" t="s">
        <v>74</v>
      </c>
      <c r="I20" s="34" t="s">
        <v>75</v>
      </c>
      <c r="J20" s="26" t="s">
        <v>67</v>
      </c>
      <c r="K20" s="27"/>
      <c r="Q20" s="26"/>
    </row>
    <row r="21" spans="2:17" hidden="1" x14ac:dyDescent="0.2">
      <c r="B21" s="30"/>
      <c r="C21" s="25"/>
      <c r="D21" s="25"/>
      <c r="E21" s="33">
        <v>5.7</v>
      </c>
      <c r="F21" s="35">
        <v>3.8</v>
      </c>
      <c r="G21" s="25">
        <v>8.9</v>
      </c>
      <c r="H21" s="36" t="s">
        <v>76</v>
      </c>
      <c r="I21" s="37" t="s">
        <v>77</v>
      </c>
      <c r="J21" s="26" t="s">
        <v>67</v>
      </c>
      <c r="K21" s="27"/>
      <c r="Q21" s="26"/>
    </row>
    <row r="22" spans="2:17" hidden="1" x14ac:dyDescent="0.2">
      <c r="B22" s="30"/>
      <c r="C22" s="25"/>
      <c r="D22" s="25"/>
      <c r="E22" s="38">
        <v>2.2000000000000002</v>
      </c>
      <c r="F22" s="35"/>
      <c r="G22" s="25"/>
      <c r="H22" s="32" t="s">
        <v>73</v>
      </c>
      <c r="I22" s="39" t="s">
        <v>78</v>
      </c>
      <c r="J22" s="26" t="s">
        <v>67</v>
      </c>
      <c r="K22" s="27"/>
      <c r="Q22" s="26"/>
    </row>
    <row r="23" spans="2:17" hidden="1" x14ac:dyDescent="0.2">
      <c r="B23" s="30"/>
      <c r="C23" s="25"/>
      <c r="D23" s="25"/>
      <c r="E23" s="38">
        <v>6.3</v>
      </c>
      <c r="F23" s="35"/>
      <c r="G23" s="25"/>
      <c r="H23" s="32" t="s">
        <v>73</v>
      </c>
      <c r="I23" s="39" t="s">
        <v>79</v>
      </c>
      <c r="J23" s="26" t="s">
        <v>67</v>
      </c>
      <c r="K23" s="27"/>
      <c r="Q23" s="26"/>
    </row>
    <row r="24" spans="2:17" hidden="1" x14ac:dyDescent="0.2">
      <c r="B24" s="30"/>
      <c r="C24" s="25"/>
      <c r="D24" s="25"/>
      <c r="E24" s="38">
        <v>4.9000000000000004</v>
      </c>
      <c r="F24" s="35"/>
      <c r="G24" s="25"/>
      <c r="H24" t="s">
        <v>73</v>
      </c>
      <c r="I24" s="39" t="s">
        <v>79</v>
      </c>
      <c r="J24" s="26" t="s">
        <v>67</v>
      </c>
      <c r="K24" s="27"/>
      <c r="Q24" s="26"/>
    </row>
    <row r="25" spans="2:17" hidden="1" x14ac:dyDescent="0.2">
      <c r="B25" s="30"/>
      <c r="C25" s="25"/>
      <c r="D25" s="25"/>
      <c r="E25" s="38">
        <v>1.94</v>
      </c>
      <c r="F25" s="35"/>
      <c r="G25" s="25"/>
      <c r="H25" s="32" t="s">
        <v>73</v>
      </c>
      <c r="I25" s="39" t="s">
        <v>80</v>
      </c>
      <c r="J25" s="26" t="s">
        <v>67</v>
      </c>
      <c r="K25" s="27"/>
      <c r="Q25" s="26"/>
    </row>
    <row r="26" spans="2:17" ht="17" hidden="1" x14ac:dyDescent="0.2">
      <c r="B26" s="40" t="s">
        <v>81</v>
      </c>
      <c r="C26" s="24" t="s">
        <v>82</v>
      </c>
      <c r="D26" s="24"/>
      <c r="E26" s="25">
        <v>1.1200000000000001</v>
      </c>
      <c r="F26" s="25">
        <v>1.04</v>
      </c>
      <c r="G26" s="25">
        <v>1.18</v>
      </c>
      <c r="H26" s="25" t="s">
        <v>73</v>
      </c>
      <c r="I26" s="25" t="s">
        <v>66</v>
      </c>
      <c r="J26" s="26"/>
      <c r="K26" s="27"/>
      <c r="Q26" s="26"/>
    </row>
    <row r="27" spans="2:17" hidden="1" x14ac:dyDescent="0.2">
      <c r="B27" s="23"/>
      <c r="C27" s="25"/>
      <c r="D27" s="25"/>
      <c r="E27" s="25">
        <v>0.52</v>
      </c>
      <c r="F27" s="25">
        <v>0.39</v>
      </c>
      <c r="G27" s="25">
        <v>0.71</v>
      </c>
      <c r="H27" s="25" t="s">
        <v>73</v>
      </c>
      <c r="I27" s="25" t="s">
        <v>66</v>
      </c>
      <c r="J27" s="26"/>
      <c r="K27" s="27"/>
      <c r="Q27" s="26"/>
    </row>
    <row r="28" spans="2:17" hidden="1" x14ac:dyDescent="0.2">
      <c r="B28" s="23"/>
      <c r="C28" s="25"/>
      <c r="D28" s="25"/>
      <c r="E28" s="25">
        <v>0.35</v>
      </c>
      <c r="F28" s="25">
        <v>0.27</v>
      </c>
      <c r="G28" s="25">
        <v>0.5</v>
      </c>
      <c r="H28" s="25" t="s">
        <v>73</v>
      </c>
      <c r="I28" s="25" t="s">
        <v>66</v>
      </c>
      <c r="J28" s="26"/>
      <c r="K28" s="27"/>
      <c r="Q28" s="26"/>
    </row>
    <row r="29" spans="2:17" hidden="1" x14ac:dyDescent="0.2">
      <c r="B29" s="30"/>
      <c r="C29" s="25"/>
      <c r="D29" s="25"/>
      <c r="E29" s="41">
        <v>0.315</v>
      </c>
      <c r="F29" s="25"/>
      <c r="G29" s="25"/>
      <c r="H29" s="25" t="s">
        <v>83</v>
      </c>
      <c r="I29" s="25" t="s">
        <v>66</v>
      </c>
      <c r="J29" s="26"/>
      <c r="K29" s="27"/>
      <c r="Q29" s="26"/>
    </row>
    <row r="30" spans="2:17" s="8" customFormat="1" hidden="1" x14ac:dyDescent="0.2">
      <c r="B30" s="42" t="s">
        <v>84</v>
      </c>
      <c r="C30" s="43" t="s">
        <v>85</v>
      </c>
      <c r="D30" s="43"/>
      <c r="E30" s="25"/>
      <c r="F30" s="43"/>
      <c r="G30" s="43"/>
      <c r="H30" s="43"/>
      <c r="I30" s="43"/>
      <c r="J30" s="44" t="s">
        <v>86</v>
      </c>
      <c r="K30" s="45"/>
      <c r="Q30" s="44"/>
    </row>
    <row r="31" spans="2:17" x14ac:dyDescent="0.2">
      <c r="B31" s="46" t="s">
        <v>87</v>
      </c>
      <c r="C31" s="25"/>
      <c r="D31" s="25"/>
      <c r="E31" s="25"/>
      <c r="F31" s="25"/>
      <c r="G31" s="25"/>
      <c r="H31" s="25"/>
      <c r="I31" s="25"/>
      <c r="J31" s="26"/>
      <c r="K31" s="27"/>
      <c r="Q31" s="26"/>
    </row>
    <row r="32" spans="2:17" s="16" customFormat="1" x14ac:dyDescent="0.2">
      <c r="B32" s="47" t="s">
        <v>88</v>
      </c>
      <c r="C32" s="48"/>
      <c r="D32" s="48"/>
      <c r="E32" s="49"/>
      <c r="F32" s="49"/>
      <c r="G32" s="49"/>
      <c r="H32" s="49"/>
      <c r="I32" s="49"/>
      <c r="J32" s="50"/>
      <c r="K32" s="51"/>
      <c r="Q32" s="50"/>
    </row>
    <row r="33" spans="1:17" x14ac:dyDescent="0.2">
      <c r="A33" t="s">
        <v>89</v>
      </c>
      <c r="B33" s="30" t="s">
        <v>90</v>
      </c>
      <c r="C33" s="25" t="s">
        <v>91</v>
      </c>
      <c r="D33" s="25"/>
      <c r="E33" s="25">
        <v>2.52</v>
      </c>
      <c r="F33" s="25">
        <v>0</v>
      </c>
      <c r="G33" s="25">
        <v>5</v>
      </c>
      <c r="H33" t="s">
        <v>92</v>
      </c>
      <c r="I33" s="52" t="s">
        <v>93</v>
      </c>
      <c r="J33" s="26" t="s">
        <v>67</v>
      </c>
      <c r="K33" s="27"/>
      <c r="Q33" s="26"/>
    </row>
    <row r="34" spans="1:17" x14ac:dyDescent="0.2">
      <c r="B34" s="30"/>
      <c r="C34" s="25"/>
      <c r="D34" s="25"/>
      <c r="E34" s="25"/>
      <c r="F34" s="25"/>
      <c r="G34" s="25"/>
      <c r="I34" s="52"/>
      <c r="J34" s="26"/>
      <c r="K34" s="27"/>
      <c r="Q34" s="26"/>
    </row>
    <row r="35" spans="1:17" s="16" customFormat="1" x14ac:dyDescent="0.2">
      <c r="B35" s="47" t="s">
        <v>94</v>
      </c>
      <c r="C35" s="53"/>
      <c r="D35" s="53"/>
      <c r="E35" s="54"/>
      <c r="F35" s="54"/>
      <c r="G35" s="54"/>
      <c r="H35" s="54"/>
      <c r="I35" s="54"/>
      <c r="J35" s="50"/>
      <c r="K35" s="51"/>
      <c r="Q35" s="50"/>
    </row>
    <row r="36" spans="1:17" hidden="1" x14ac:dyDescent="0.2">
      <c r="B36" s="55" t="s">
        <v>95</v>
      </c>
      <c r="C36" s="56"/>
      <c r="D36" s="56"/>
      <c r="E36" s="57">
        <v>3.5</v>
      </c>
      <c r="H36" s="58" t="s">
        <v>96</v>
      </c>
      <c r="I36" s="59" t="s">
        <v>78</v>
      </c>
      <c r="J36" s="60" t="s">
        <v>97</v>
      </c>
      <c r="K36" s="27"/>
      <c r="Q36" s="26"/>
    </row>
    <row r="37" spans="1:17" hidden="1" x14ac:dyDescent="0.2">
      <c r="B37" s="55" t="s">
        <v>95</v>
      </c>
      <c r="C37" s="56"/>
      <c r="D37" s="56"/>
      <c r="E37" s="61">
        <v>2.5</v>
      </c>
      <c r="F37" s="62"/>
      <c r="G37" s="62"/>
      <c r="H37" s="62"/>
      <c r="I37" s="63" t="s">
        <v>98</v>
      </c>
      <c r="J37" s="26"/>
      <c r="K37" s="27"/>
      <c r="Q37" s="26"/>
    </row>
    <row r="38" spans="1:17" ht="15" customHeight="1" x14ac:dyDescent="0.2">
      <c r="A38" t="s">
        <v>99</v>
      </c>
      <c r="B38" s="30" t="s">
        <v>100</v>
      </c>
      <c r="C38" s="25" t="s">
        <v>101</v>
      </c>
      <c r="D38" s="25"/>
      <c r="E38">
        <v>5.4</v>
      </c>
      <c r="F38" s="25">
        <v>3.8</v>
      </c>
      <c r="G38" s="25">
        <v>9</v>
      </c>
      <c r="H38" s="25"/>
      <c r="I38" s="64" t="s">
        <v>102</v>
      </c>
      <c r="J38" s="26" t="s">
        <v>103</v>
      </c>
      <c r="K38" s="27"/>
      <c r="Q38" s="26"/>
    </row>
    <row r="39" spans="1:17" ht="15" hidden="1" customHeight="1" x14ac:dyDescent="0.2">
      <c r="B39" s="65"/>
      <c r="C39" s="25"/>
      <c r="D39" s="25"/>
      <c r="E39" s="25">
        <v>4.8</v>
      </c>
      <c r="F39" s="25"/>
      <c r="G39" s="25"/>
      <c r="H39" s="25" t="s">
        <v>73</v>
      </c>
      <c r="I39" s="66" t="s">
        <v>104</v>
      </c>
      <c r="J39" s="26" t="s">
        <v>67</v>
      </c>
      <c r="K39" s="27"/>
      <c r="Q39" s="26"/>
    </row>
    <row r="40" spans="1:17" ht="15" hidden="1" customHeight="1" x14ac:dyDescent="0.2">
      <c r="B40" s="65"/>
      <c r="C40" s="25"/>
      <c r="D40" s="25"/>
      <c r="E40" s="25">
        <v>4</v>
      </c>
      <c r="F40" s="25"/>
      <c r="G40" s="25"/>
      <c r="H40" s="25" t="s">
        <v>73</v>
      </c>
      <c r="I40" s="66" t="s">
        <v>105</v>
      </c>
      <c r="J40" s="26" t="s">
        <v>67</v>
      </c>
      <c r="K40" s="27"/>
      <c r="Q40" s="26"/>
    </row>
    <row r="41" spans="1:17" ht="15" hidden="1" customHeight="1" x14ac:dyDescent="0.2">
      <c r="B41" s="65"/>
      <c r="C41" s="25"/>
      <c r="D41" s="25"/>
      <c r="E41" s="25">
        <v>5.2</v>
      </c>
      <c r="F41" s="25"/>
      <c r="G41" s="25"/>
      <c r="H41" s="25" t="s">
        <v>73</v>
      </c>
      <c r="I41" s="66" t="s">
        <v>106</v>
      </c>
      <c r="J41" s="26" t="s">
        <v>67</v>
      </c>
      <c r="K41" s="27"/>
      <c r="Q41" s="26"/>
    </row>
    <row r="42" spans="1:17" ht="15" hidden="1" customHeight="1" x14ac:dyDescent="0.2">
      <c r="B42" s="65"/>
      <c r="C42" s="25"/>
      <c r="D42" s="25"/>
      <c r="E42" s="61">
        <v>5</v>
      </c>
      <c r="F42" s="25"/>
      <c r="G42" s="25"/>
      <c r="H42" s="25"/>
      <c r="I42" s="64" t="s">
        <v>102</v>
      </c>
      <c r="J42" s="26" t="s">
        <v>107</v>
      </c>
      <c r="K42" s="27"/>
      <c r="Q42" s="26"/>
    </row>
    <row r="43" spans="1:17" ht="44.25" customHeight="1" x14ac:dyDescent="0.2">
      <c r="A43" t="s">
        <v>108</v>
      </c>
      <c r="B43" s="67" t="s">
        <v>109</v>
      </c>
      <c r="C43" s="62" t="s">
        <v>110</v>
      </c>
      <c r="D43" s="25"/>
      <c r="E43" s="57">
        <v>0.3</v>
      </c>
      <c r="F43" s="25">
        <v>0.2</v>
      </c>
      <c r="G43" s="25">
        <v>0.4</v>
      </c>
      <c r="H43" s="25"/>
      <c r="I43" s="64" t="s">
        <v>102</v>
      </c>
      <c r="J43" s="68" t="s">
        <v>111</v>
      </c>
      <c r="K43" s="27"/>
      <c r="Q43" s="26"/>
    </row>
    <row r="44" spans="1:17" s="69" customFormat="1" hidden="1" x14ac:dyDescent="0.2">
      <c r="B44" s="27"/>
      <c r="C44"/>
      <c r="D44" s="25"/>
      <c r="E44" s="25"/>
      <c r="F44" s="70">
        <v>0.2</v>
      </c>
      <c r="G44" s="70">
        <v>0.8</v>
      </c>
      <c r="H44" s="70"/>
      <c r="I44" s="70" t="s">
        <v>66</v>
      </c>
      <c r="J44" s="71"/>
      <c r="K44" s="72"/>
      <c r="Q44" s="71"/>
    </row>
    <row r="45" spans="1:17" s="69" customFormat="1" hidden="1" x14ac:dyDescent="0.2">
      <c r="B45" s="30"/>
      <c r="C45" s="25"/>
      <c r="D45" s="25"/>
      <c r="E45" s="57">
        <v>0.2</v>
      </c>
      <c r="F45" s="70"/>
      <c r="G45" s="70"/>
      <c r="H45" s="73" t="s">
        <v>112</v>
      </c>
      <c r="I45" s="74" t="s">
        <v>104</v>
      </c>
      <c r="J45" s="71" t="s">
        <v>67</v>
      </c>
      <c r="K45" s="72"/>
      <c r="Q45" s="71"/>
    </row>
    <row r="46" spans="1:17" s="69" customFormat="1" hidden="1" x14ac:dyDescent="0.2">
      <c r="B46" s="30"/>
      <c r="C46" s="25"/>
      <c r="D46" s="25"/>
      <c r="E46" s="57">
        <v>0.4</v>
      </c>
      <c r="F46" s="70"/>
      <c r="G46" s="70"/>
      <c r="H46" s="73" t="s">
        <v>113</v>
      </c>
      <c r="I46" s="74" t="s">
        <v>114</v>
      </c>
      <c r="J46" s="71" t="s">
        <v>67</v>
      </c>
      <c r="K46" s="72"/>
      <c r="Q46" s="71"/>
    </row>
    <row r="47" spans="1:17" s="69" customFormat="1" hidden="1" x14ac:dyDescent="0.2">
      <c r="B47" s="30"/>
      <c r="C47" s="25"/>
      <c r="D47" s="25"/>
      <c r="E47" s="57">
        <v>0.34</v>
      </c>
      <c r="F47" s="70"/>
      <c r="G47" s="70"/>
      <c r="H47" s="73" t="s">
        <v>115</v>
      </c>
      <c r="I47" s="74" t="s">
        <v>116</v>
      </c>
      <c r="J47" s="71" t="s">
        <v>67</v>
      </c>
      <c r="K47" s="72"/>
      <c r="Q47" s="71"/>
    </row>
    <row r="48" spans="1:17" s="69" customFormat="1" hidden="1" x14ac:dyDescent="0.2">
      <c r="B48" s="30"/>
      <c r="C48" s="25"/>
      <c r="D48" s="25"/>
      <c r="E48" s="57">
        <v>0.04</v>
      </c>
      <c r="F48" s="70"/>
      <c r="G48" s="70"/>
      <c r="H48" s="75" t="s">
        <v>117</v>
      </c>
      <c r="I48" s="76" t="s">
        <v>118</v>
      </c>
      <c r="J48" s="71" t="s">
        <v>67</v>
      </c>
      <c r="K48" s="72"/>
      <c r="Q48" s="71"/>
    </row>
    <row r="49" spans="1:17" s="69" customFormat="1" hidden="1" x14ac:dyDescent="0.2">
      <c r="B49" s="30"/>
      <c r="C49" s="25"/>
      <c r="D49" s="25"/>
      <c r="E49" s="57">
        <v>0.01</v>
      </c>
      <c r="F49" s="70"/>
      <c r="G49" s="70"/>
      <c r="H49" s="75" t="s">
        <v>73</v>
      </c>
      <c r="I49" s="77" t="s">
        <v>119</v>
      </c>
      <c r="J49" s="71" t="s">
        <v>67</v>
      </c>
      <c r="K49" s="72"/>
      <c r="Q49" s="71"/>
    </row>
    <row r="50" spans="1:17" s="69" customFormat="1" hidden="1" x14ac:dyDescent="0.2">
      <c r="B50" s="30"/>
      <c r="C50" s="25"/>
      <c r="D50" s="25"/>
      <c r="E50" s="57">
        <v>0.04</v>
      </c>
      <c r="F50" s="70"/>
      <c r="G50" s="70"/>
      <c r="H50" s="75" t="s">
        <v>120</v>
      </c>
      <c r="I50" s="77" t="s">
        <v>121</v>
      </c>
      <c r="J50" s="71" t="s">
        <v>67</v>
      </c>
      <c r="K50" s="72"/>
      <c r="Q50" s="71"/>
    </row>
    <row r="51" spans="1:17" hidden="1" x14ac:dyDescent="0.2">
      <c r="B51" s="30"/>
      <c r="C51" s="25"/>
      <c r="D51" s="25"/>
      <c r="E51" s="57">
        <v>0.3</v>
      </c>
      <c r="F51" s="25"/>
      <c r="G51" s="25"/>
      <c r="H51" s="58"/>
      <c r="I51" s="64" t="s">
        <v>102</v>
      </c>
      <c r="J51" s="26" t="s">
        <v>107</v>
      </c>
      <c r="K51" s="27"/>
      <c r="Q51" s="26"/>
    </row>
    <row r="52" spans="1:17" hidden="1" x14ac:dyDescent="0.2">
      <c r="B52" s="30" t="s">
        <v>122</v>
      </c>
      <c r="C52" s="25"/>
      <c r="D52" s="25"/>
      <c r="E52" t="s">
        <v>123</v>
      </c>
      <c r="J52" s="26"/>
      <c r="K52" s="27"/>
      <c r="Q52" s="26"/>
    </row>
    <row r="53" spans="1:17" hidden="1" x14ac:dyDescent="0.2">
      <c r="B53" s="30"/>
      <c r="C53" s="25"/>
      <c r="D53" s="25"/>
      <c r="E53" s="25">
        <v>6</v>
      </c>
      <c r="F53" s="25">
        <v>3.5</v>
      </c>
      <c r="G53" s="25">
        <v>9.5</v>
      </c>
      <c r="H53" s="25" t="s">
        <v>73</v>
      </c>
      <c r="I53" s="59" t="s">
        <v>124</v>
      </c>
      <c r="J53" s="26" t="s">
        <v>125</v>
      </c>
      <c r="K53" s="78" t="s">
        <v>126</v>
      </c>
      <c r="Q53" s="26"/>
    </row>
    <row r="54" spans="1:17" s="16" customFormat="1" x14ac:dyDescent="0.2">
      <c r="B54" s="47" t="s">
        <v>127</v>
      </c>
      <c r="C54" s="49"/>
      <c r="D54" s="49"/>
      <c r="J54" s="50"/>
      <c r="K54" s="51"/>
      <c r="Q54" s="50"/>
    </row>
    <row r="55" spans="1:17" x14ac:dyDescent="0.2">
      <c r="B55" s="46" t="s">
        <v>128</v>
      </c>
      <c r="C55" s="25"/>
      <c r="D55" s="25"/>
      <c r="J55" s="26"/>
      <c r="K55" s="27"/>
      <c r="Q55" s="26"/>
    </row>
    <row r="56" spans="1:17" x14ac:dyDescent="0.2">
      <c r="A56" t="s">
        <v>129</v>
      </c>
      <c r="B56" s="23" t="s">
        <v>130</v>
      </c>
      <c r="C56" s="25"/>
      <c r="D56" s="25"/>
      <c r="E56" s="79">
        <v>0.14000000000000001</v>
      </c>
      <c r="F56" s="58"/>
      <c r="H56" t="s">
        <v>73</v>
      </c>
      <c r="I56" s="80" t="s">
        <v>131</v>
      </c>
      <c r="J56" s="81" t="s">
        <v>119</v>
      </c>
      <c r="K56" s="27"/>
      <c r="Q56" s="26"/>
    </row>
    <row r="57" spans="1:17" x14ac:dyDescent="0.2">
      <c r="A57" t="s">
        <v>132</v>
      </c>
      <c r="B57" s="30" t="s">
        <v>133</v>
      </c>
      <c r="C57" s="25" t="s">
        <v>134</v>
      </c>
      <c r="D57" s="25"/>
      <c r="E57">
        <v>7</v>
      </c>
      <c r="F57">
        <v>3.5</v>
      </c>
      <c r="G57">
        <v>10</v>
      </c>
      <c r="I57" s="64" t="s">
        <v>102</v>
      </c>
      <c r="J57" s="26" t="s">
        <v>135</v>
      </c>
      <c r="K57" s="27"/>
      <c r="Q57" s="26"/>
    </row>
    <row r="58" spans="1:17" hidden="1" x14ac:dyDescent="0.2">
      <c r="B58" s="30"/>
      <c r="C58" s="25"/>
      <c r="D58" s="25"/>
      <c r="E58" s="57">
        <v>7</v>
      </c>
      <c r="F58" s="58"/>
      <c r="G58" s="58" t="s">
        <v>136</v>
      </c>
      <c r="H58" s="58" t="s">
        <v>137</v>
      </c>
      <c r="I58" s="59" t="s">
        <v>138</v>
      </c>
      <c r="J58" s="26"/>
      <c r="K58" s="27"/>
      <c r="Q58" s="26"/>
    </row>
    <row r="59" spans="1:17" hidden="1" x14ac:dyDescent="0.2">
      <c r="B59" s="30"/>
      <c r="C59" s="25"/>
      <c r="D59" s="25"/>
      <c r="E59" s="57"/>
      <c r="F59" s="58"/>
      <c r="G59" s="58"/>
      <c r="I59" t="s">
        <v>139</v>
      </c>
      <c r="J59" s="82" t="s">
        <v>140</v>
      </c>
      <c r="K59" s="83"/>
      <c r="Q59" s="26"/>
    </row>
    <row r="60" spans="1:17" hidden="1" x14ac:dyDescent="0.2">
      <c r="B60" s="30"/>
      <c r="C60" s="25"/>
      <c r="D60" s="25"/>
      <c r="E60" s="57">
        <v>10</v>
      </c>
      <c r="F60" s="58"/>
      <c r="G60" s="58" t="s">
        <v>141</v>
      </c>
      <c r="H60" s="58" t="s">
        <v>142</v>
      </c>
      <c r="I60" s="59" t="s">
        <v>143</v>
      </c>
      <c r="J60" s="26"/>
      <c r="K60" s="27"/>
      <c r="Q60" s="26"/>
    </row>
    <row r="61" spans="1:17" hidden="1" x14ac:dyDescent="0.2">
      <c r="B61" s="30"/>
      <c r="C61" s="25"/>
      <c r="D61" s="25"/>
      <c r="E61" s="57"/>
      <c r="F61" s="58"/>
      <c r="I61" t="s">
        <v>139</v>
      </c>
      <c r="J61" s="82" t="s">
        <v>144</v>
      </c>
      <c r="K61" s="83"/>
      <c r="Q61" s="26"/>
    </row>
    <row r="62" spans="1:17" hidden="1" x14ac:dyDescent="0.2">
      <c r="B62" s="27"/>
      <c r="D62" s="25"/>
      <c r="E62" s="84">
        <v>20.3</v>
      </c>
      <c r="F62" s="84">
        <v>19.399999999999999</v>
      </c>
      <c r="G62" s="84">
        <v>21.3</v>
      </c>
      <c r="H62" s="84" t="s">
        <v>73</v>
      </c>
      <c r="I62" s="25" t="s">
        <v>66</v>
      </c>
      <c r="J62" s="26"/>
      <c r="K62" s="27"/>
      <c r="Q62" s="26"/>
    </row>
    <row r="63" spans="1:17" hidden="1" x14ac:dyDescent="0.2">
      <c r="B63" s="27"/>
      <c r="E63" s="84">
        <v>21.2</v>
      </c>
      <c r="F63" s="84">
        <v>20.2</v>
      </c>
      <c r="G63" s="84">
        <v>22.3</v>
      </c>
      <c r="H63" s="84" t="s">
        <v>73</v>
      </c>
      <c r="I63" s="25" t="s">
        <v>66</v>
      </c>
      <c r="J63" s="26"/>
      <c r="K63" s="27"/>
      <c r="Q63" s="26"/>
    </row>
    <row r="64" spans="1:17" hidden="1" x14ac:dyDescent="0.2">
      <c r="B64" s="27"/>
      <c r="E64" s="84">
        <v>17.5</v>
      </c>
      <c r="F64" s="84">
        <v>15.3</v>
      </c>
      <c r="G64" s="84">
        <v>20</v>
      </c>
      <c r="H64" s="84" t="s">
        <v>73</v>
      </c>
      <c r="I64" s="25" t="s">
        <v>66</v>
      </c>
      <c r="J64" s="26"/>
      <c r="K64" s="27"/>
      <c r="Q64" s="26"/>
    </row>
    <row r="65" spans="1:17" hidden="1" x14ac:dyDescent="0.2">
      <c r="B65" s="27"/>
      <c r="E65" s="84">
        <v>19.100000000000001</v>
      </c>
      <c r="F65" s="84">
        <v>15.8</v>
      </c>
      <c r="G65" s="84">
        <v>22.9</v>
      </c>
      <c r="H65" s="84" t="s">
        <v>73</v>
      </c>
      <c r="I65" s="25" t="s">
        <v>66</v>
      </c>
      <c r="J65" s="26"/>
      <c r="K65" s="27"/>
      <c r="Q65" s="26"/>
    </row>
    <row r="66" spans="1:17" hidden="1" x14ac:dyDescent="0.2">
      <c r="B66" s="27"/>
      <c r="E66" s="84">
        <v>19.2</v>
      </c>
      <c r="F66" s="84">
        <v>17.5</v>
      </c>
      <c r="G66" s="84">
        <v>21</v>
      </c>
      <c r="H66" s="84" t="s">
        <v>73</v>
      </c>
      <c r="I66" s="25" t="s">
        <v>66</v>
      </c>
      <c r="J66" s="26"/>
      <c r="K66" s="27"/>
      <c r="Q66" s="26"/>
    </row>
    <row r="67" spans="1:17" hidden="1" x14ac:dyDescent="0.2">
      <c r="B67" s="27"/>
      <c r="E67" s="84">
        <v>19.2</v>
      </c>
      <c r="F67" s="84">
        <v>18</v>
      </c>
      <c r="G67" s="84">
        <v>20.5</v>
      </c>
      <c r="H67" s="84" t="s">
        <v>73</v>
      </c>
      <c r="I67" s="25" t="s">
        <v>66</v>
      </c>
      <c r="J67" s="26"/>
      <c r="K67" s="27"/>
      <c r="Q67" s="26"/>
    </row>
    <row r="68" spans="1:17" hidden="1" x14ac:dyDescent="0.2">
      <c r="B68" s="27"/>
      <c r="E68" s="84">
        <v>21.6</v>
      </c>
      <c r="F68" s="84">
        <v>20</v>
      </c>
      <c r="G68" s="84">
        <v>23.4</v>
      </c>
      <c r="H68" s="84" t="s">
        <v>73</v>
      </c>
      <c r="I68" s="25" t="s">
        <v>66</v>
      </c>
      <c r="J68" s="26"/>
      <c r="K68" s="27"/>
      <c r="Q68" s="26"/>
    </row>
    <row r="69" spans="1:17" hidden="1" x14ac:dyDescent="0.2">
      <c r="B69" s="27"/>
      <c r="E69" s="84">
        <v>22.4</v>
      </c>
      <c r="F69" s="84">
        <v>20.8</v>
      </c>
      <c r="G69" s="84">
        <v>24.1</v>
      </c>
      <c r="H69" s="84" t="s">
        <v>73</v>
      </c>
      <c r="I69" s="25" t="s">
        <v>66</v>
      </c>
      <c r="J69" s="26"/>
      <c r="K69" s="27"/>
      <c r="Q69" s="26"/>
    </row>
    <row r="70" spans="1:17" hidden="1" x14ac:dyDescent="0.2">
      <c r="B70" s="27"/>
      <c r="E70" s="84">
        <v>22.9</v>
      </c>
      <c r="F70" s="84">
        <v>21.2</v>
      </c>
      <c r="G70" s="84">
        <v>24.7</v>
      </c>
      <c r="H70" s="84" t="s">
        <v>73</v>
      </c>
      <c r="I70" s="25" t="s">
        <v>66</v>
      </c>
      <c r="J70" s="26"/>
      <c r="K70" s="27"/>
      <c r="Q70" s="26"/>
    </row>
    <row r="71" spans="1:17" hidden="1" x14ac:dyDescent="0.2">
      <c r="B71" s="27"/>
      <c r="E71" s="84">
        <v>22.5</v>
      </c>
      <c r="F71" s="84">
        <v>19.100000000000001</v>
      </c>
      <c r="G71" s="84">
        <v>26.3</v>
      </c>
      <c r="H71" s="84" t="s">
        <v>73</v>
      </c>
      <c r="I71" s="25" t="s">
        <v>66</v>
      </c>
      <c r="J71" s="26"/>
      <c r="K71" s="27"/>
      <c r="Q71" s="26"/>
    </row>
    <row r="72" spans="1:17" hidden="1" x14ac:dyDescent="0.2">
      <c r="B72" s="27"/>
      <c r="E72" s="84">
        <v>20.100000000000001</v>
      </c>
      <c r="F72" s="84">
        <v>19</v>
      </c>
      <c r="G72" s="84">
        <v>21.3</v>
      </c>
      <c r="H72" s="84" t="s">
        <v>73</v>
      </c>
      <c r="I72" s="25" t="s">
        <v>66</v>
      </c>
      <c r="J72" s="26"/>
      <c r="K72" s="27"/>
      <c r="Q72" s="26"/>
    </row>
    <row r="73" spans="1:17" hidden="1" x14ac:dyDescent="0.2">
      <c r="B73" s="27"/>
      <c r="E73" s="84">
        <v>20.3</v>
      </c>
      <c r="F73" s="84">
        <v>19.5</v>
      </c>
      <c r="G73" s="84">
        <v>21.1</v>
      </c>
      <c r="H73" s="84" t="s">
        <v>73</v>
      </c>
      <c r="I73" s="25" t="s">
        <v>66</v>
      </c>
      <c r="J73" s="26"/>
      <c r="K73" s="27"/>
      <c r="Q73" s="26"/>
    </row>
    <row r="74" spans="1:17" ht="15" hidden="1" customHeight="1" x14ac:dyDescent="0.2">
      <c r="B74" s="27"/>
      <c r="E74" s="84">
        <v>28.3</v>
      </c>
      <c r="F74" s="84">
        <v>25.3</v>
      </c>
      <c r="G74" s="84">
        <v>31.6</v>
      </c>
      <c r="H74" s="84" t="s">
        <v>73</v>
      </c>
      <c r="I74" s="25" t="s">
        <v>66</v>
      </c>
      <c r="J74" s="26"/>
      <c r="K74" s="27"/>
      <c r="Q74" s="26"/>
    </row>
    <row r="75" spans="1:17" hidden="1" x14ac:dyDescent="0.2">
      <c r="B75" s="27"/>
      <c r="E75" s="84">
        <v>19.3</v>
      </c>
      <c r="F75" s="84">
        <v>17.899999999999999</v>
      </c>
      <c r="G75" s="84">
        <v>20.9</v>
      </c>
      <c r="H75" s="84" t="s">
        <v>73</v>
      </c>
      <c r="I75" s="25" t="s">
        <v>66</v>
      </c>
      <c r="J75" s="26"/>
      <c r="K75" s="27"/>
      <c r="Q75" s="26"/>
    </row>
    <row r="76" spans="1:17" hidden="1" x14ac:dyDescent="0.2">
      <c r="B76" s="27"/>
      <c r="E76" s="84">
        <v>21.2</v>
      </c>
      <c r="F76" s="84">
        <v>20.399999999999999</v>
      </c>
      <c r="G76" s="84">
        <v>22</v>
      </c>
      <c r="H76" s="84" t="s">
        <v>73</v>
      </c>
      <c r="I76" s="25" t="s">
        <v>66</v>
      </c>
      <c r="J76" s="26"/>
      <c r="K76" s="27"/>
      <c r="Q76" s="26"/>
    </row>
    <row r="77" spans="1:17" hidden="1" x14ac:dyDescent="0.2">
      <c r="B77" s="27"/>
      <c r="E77" s="84">
        <v>21.2</v>
      </c>
      <c r="F77" s="84">
        <v>18</v>
      </c>
      <c r="G77" s="84">
        <v>24.9</v>
      </c>
      <c r="H77" s="84" t="s">
        <v>73</v>
      </c>
      <c r="I77" s="25" t="s">
        <v>66</v>
      </c>
      <c r="J77" s="26"/>
      <c r="K77" s="27"/>
      <c r="Q77" s="26"/>
    </row>
    <row r="78" spans="1:17" x14ac:dyDescent="0.2">
      <c r="B78" s="27"/>
      <c r="E78" s="84"/>
      <c r="F78" s="84"/>
      <c r="G78" s="84"/>
      <c r="H78" s="84"/>
      <c r="I78" s="25"/>
      <c r="J78" s="26"/>
      <c r="K78" s="27"/>
      <c r="Q78" s="26"/>
    </row>
    <row r="79" spans="1:17" s="16" customFormat="1" x14ac:dyDescent="0.2">
      <c r="B79" s="47" t="s">
        <v>145</v>
      </c>
      <c r="C79" s="53"/>
      <c r="D79" s="53"/>
      <c r="J79" s="50"/>
      <c r="K79" s="51"/>
      <c r="Q79" s="50"/>
    </row>
    <row r="80" spans="1:17" x14ac:dyDescent="0.2">
      <c r="A80" t="s">
        <v>146</v>
      </c>
      <c r="B80" s="30" t="s">
        <v>147</v>
      </c>
      <c r="C80" s="25" t="s">
        <v>148</v>
      </c>
      <c r="D80" s="25"/>
      <c r="E80" s="25">
        <v>3.5</v>
      </c>
      <c r="F80" s="25">
        <v>0</v>
      </c>
      <c r="G80" s="25">
        <v>14</v>
      </c>
      <c r="J80" s="26" t="s">
        <v>149</v>
      </c>
      <c r="K80" s="27"/>
      <c r="Q80" s="26"/>
    </row>
    <row r="81" spans="1:17" x14ac:dyDescent="0.2">
      <c r="A81" t="s">
        <v>150</v>
      </c>
      <c r="B81" s="30" t="s">
        <v>151</v>
      </c>
      <c r="C81" s="25" t="s">
        <v>152</v>
      </c>
      <c r="D81" s="25"/>
      <c r="E81" s="25">
        <v>3.5</v>
      </c>
      <c r="F81" s="25">
        <v>0</v>
      </c>
      <c r="G81" s="25">
        <v>14</v>
      </c>
      <c r="H81" s="25"/>
      <c r="I81" s="25" t="s">
        <v>66</v>
      </c>
      <c r="J81" s="26" t="s">
        <v>153</v>
      </c>
      <c r="K81" s="27"/>
      <c r="Q81" s="26"/>
    </row>
    <row r="82" spans="1:17" x14ac:dyDescent="0.2">
      <c r="A82" t="s">
        <v>154</v>
      </c>
      <c r="B82" s="30" t="s">
        <v>155</v>
      </c>
      <c r="C82" s="25"/>
      <c r="D82" s="25"/>
      <c r="E82" s="25"/>
      <c r="F82" s="25"/>
      <c r="G82" s="25"/>
      <c r="H82" s="25"/>
      <c r="I82" s="25"/>
      <c r="J82" s="26"/>
      <c r="K82" s="27"/>
      <c r="Q82" s="26"/>
    </row>
    <row r="83" spans="1:17" x14ac:dyDescent="0.2">
      <c r="B83" s="30"/>
      <c r="C83" s="25"/>
      <c r="H83" t="s">
        <v>156</v>
      </c>
      <c r="I83" t="s">
        <v>157</v>
      </c>
      <c r="J83" s="26" t="s">
        <v>158</v>
      </c>
      <c r="K83" s="27" t="s">
        <v>159</v>
      </c>
      <c r="L83" t="s">
        <v>160</v>
      </c>
      <c r="M83" t="s">
        <v>161</v>
      </c>
      <c r="N83" s="85" t="s">
        <v>25</v>
      </c>
      <c r="O83" s="85" t="s">
        <v>162</v>
      </c>
      <c r="P83" s="85" t="s">
        <v>163</v>
      </c>
      <c r="Q83" s="26"/>
    </row>
    <row r="84" spans="1:17" s="86" customFormat="1" ht="17" x14ac:dyDescent="0.2">
      <c r="B84" s="87"/>
      <c r="C84" s="24"/>
      <c r="D84" s="88" t="s">
        <v>164</v>
      </c>
      <c r="E84" s="89">
        <f t="shared" ref="E84:E90" si="0">M84/K84</f>
        <v>4.1300813008130079E-2</v>
      </c>
      <c r="F84" s="33" t="s">
        <v>165</v>
      </c>
      <c r="J84" s="90"/>
      <c r="K84" s="91">
        <v>123</v>
      </c>
      <c r="L84" s="92">
        <v>0.01</v>
      </c>
      <c r="M84" s="93">
        <f t="shared" ref="M84:M90" si="1">L84*$L$91</f>
        <v>5.08</v>
      </c>
      <c r="N84" s="33" t="s">
        <v>165</v>
      </c>
      <c r="O84" s="33">
        <v>0</v>
      </c>
      <c r="P84" s="94">
        <v>0</v>
      </c>
      <c r="Q84" s="90"/>
    </row>
    <row r="85" spans="1:17" s="86" customFormat="1" ht="17" x14ac:dyDescent="0.2">
      <c r="B85" s="87"/>
      <c r="C85" s="24"/>
      <c r="D85" s="88" t="s">
        <v>166</v>
      </c>
      <c r="E85" s="89">
        <f t="shared" si="0"/>
        <v>0.14411347517730497</v>
      </c>
      <c r="F85" s="33" t="s">
        <v>167</v>
      </c>
      <c r="J85" s="90"/>
      <c r="K85" s="91">
        <v>705</v>
      </c>
      <c r="L85" s="92">
        <v>0.2</v>
      </c>
      <c r="M85" s="93">
        <f t="shared" si="1"/>
        <v>101.60000000000001</v>
      </c>
      <c r="N85" s="33" t="s">
        <v>167</v>
      </c>
      <c r="O85" s="33" t="s">
        <v>168</v>
      </c>
      <c r="P85" s="94" t="s">
        <v>169</v>
      </c>
      <c r="Q85" s="90"/>
    </row>
    <row r="86" spans="1:17" s="86" customFormat="1" ht="17" x14ac:dyDescent="0.2">
      <c r="B86" s="87"/>
      <c r="C86" s="24"/>
      <c r="D86" s="88" t="s">
        <v>170</v>
      </c>
      <c r="E86" s="89">
        <f t="shared" si="0"/>
        <v>0.21314685314685314</v>
      </c>
      <c r="F86" s="33" t="s">
        <v>171</v>
      </c>
      <c r="J86" s="90"/>
      <c r="K86" s="91">
        <v>429</v>
      </c>
      <c r="L86" s="92">
        <v>0.18</v>
      </c>
      <c r="M86" s="93">
        <f t="shared" si="1"/>
        <v>91.44</v>
      </c>
      <c r="N86" s="33" t="s">
        <v>171</v>
      </c>
      <c r="O86" s="33" t="s">
        <v>172</v>
      </c>
      <c r="P86" s="94" t="s">
        <v>173</v>
      </c>
      <c r="Q86" s="90"/>
    </row>
    <row r="87" spans="1:17" s="86" customFormat="1" ht="17" x14ac:dyDescent="0.2">
      <c r="B87" s="87"/>
      <c r="C87" s="24"/>
      <c r="D87" s="88" t="s">
        <v>174</v>
      </c>
      <c r="E87" s="89">
        <f t="shared" si="0"/>
        <v>0.20130536130536131</v>
      </c>
      <c r="F87" s="33" t="s">
        <v>175</v>
      </c>
      <c r="J87" s="90"/>
      <c r="K87" s="91">
        <v>429</v>
      </c>
      <c r="L87" s="92">
        <v>0.17</v>
      </c>
      <c r="M87" s="93">
        <f t="shared" si="1"/>
        <v>86.36</v>
      </c>
      <c r="N87" s="33" t="s">
        <v>175</v>
      </c>
      <c r="O87" s="33" t="s">
        <v>176</v>
      </c>
      <c r="P87" s="94" t="s">
        <v>177</v>
      </c>
      <c r="Q87" s="90"/>
    </row>
    <row r="88" spans="1:17" s="86" customFormat="1" ht="17" x14ac:dyDescent="0.2">
      <c r="B88" s="87"/>
      <c r="C88" s="24"/>
      <c r="D88" s="88" t="s">
        <v>178</v>
      </c>
      <c r="E88" s="89">
        <f t="shared" si="0"/>
        <v>0.22356968215158923</v>
      </c>
      <c r="F88" s="33" t="s">
        <v>179</v>
      </c>
      <c r="J88" s="90"/>
      <c r="K88" s="91">
        <v>409</v>
      </c>
      <c r="L88" s="92">
        <f>36%/2</f>
        <v>0.18</v>
      </c>
      <c r="M88" s="93">
        <f t="shared" si="1"/>
        <v>91.44</v>
      </c>
      <c r="N88" s="33" t="s">
        <v>179</v>
      </c>
      <c r="O88" s="33" t="s">
        <v>180</v>
      </c>
      <c r="P88" s="94" t="s">
        <v>181</v>
      </c>
      <c r="Q88" s="90"/>
    </row>
    <row r="89" spans="1:17" s="86" customFormat="1" ht="17" x14ac:dyDescent="0.2">
      <c r="B89" s="87"/>
      <c r="C89" s="24"/>
      <c r="D89" s="88" t="s">
        <v>182</v>
      </c>
      <c r="E89" s="89">
        <f t="shared" si="0"/>
        <v>0.43542857142857144</v>
      </c>
      <c r="F89" s="33" t="s">
        <v>183</v>
      </c>
      <c r="J89" s="90"/>
      <c r="K89" s="91">
        <v>210</v>
      </c>
      <c r="L89" s="92">
        <f>36%/2</f>
        <v>0.18</v>
      </c>
      <c r="M89" s="93">
        <f t="shared" si="1"/>
        <v>91.44</v>
      </c>
      <c r="N89" s="33" t="s">
        <v>183</v>
      </c>
      <c r="O89" s="33" t="s">
        <v>184</v>
      </c>
      <c r="P89" s="94" t="s">
        <v>185</v>
      </c>
      <c r="Q89" s="90"/>
    </row>
    <row r="90" spans="1:17" s="86" customFormat="1" ht="34" x14ac:dyDescent="0.2">
      <c r="B90" s="87"/>
      <c r="C90" s="24"/>
      <c r="D90" s="88" t="s">
        <v>186</v>
      </c>
      <c r="E90" s="89">
        <f t="shared" si="0"/>
        <v>0.3175</v>
      </c>
      <c r="F90" s="33" t="s">
        <v>187</v>
      </c>
      <c r="J90" s="90"/>
      <c r="K90" s="91">
        <v>144</v>
      </c>
      <c r="L90" s="92">
        <v>0.09</v>
      </c>
      <c r="M90" s="93">
        <f t="shared" si="1"/>
        <v>45.72</v>
      </c>
      <c r="N90" s="33" t="s">
        <v>187</v>
      </c>
      <c r="O90" s="33" t="s">
        <v>188</v>
      </c>
      <c r="P90" s="94" t="s">
        <v>189</v>
      </c>
      <c r="Q90" s="90"/>
    </row>
    <row r="91" spans="1:17" s="86" customFormat="1" x14ac:dyDescent="0.2">
      <c r="B91" s="87"/>
      <c r="C91" s="24"/>
      <c r="D91" s="95" t="s">
        <v>190</v>
      </c>
      <c r="E91" s="89">
        <v>0.12</v>
      </c>
      <c r="F91" s="96" t="s">
        <v>191</v>
      </c>
      <c r="J91" s="90"/>
      <c r="K91" s="97">
        <v>2449</v>
      </c>
      <c r="L91" s="98">
        <v>508</v>
      </c>
      <c r="M91" s="93"/>
      <c r="N91" s="96" t="s">
        <v>191</v>
      </c>
      <c r="O91" s="96" t="s">
        <v>192</v>
      </c>
      <c r="P91" s="99" t="s">
        <v>193</v>
      </c>
      <c r="Q91" s="90"/>
    </row>
    <row r="92" spans="1:17" x14ac:dyDescent="0.2">
      <c r="B92" s="47" t="s">
        <v>194</v>
      </c>
      <c r="C92" s="53"/>
      <c r="D92" s="53"/>
      <c r="E92" s="53"/>
      <c r="F92" s="53"/>
      <c r="G92" s="53"/>
      <c r="H92" s="53"/>
      <c r="I92" s="49"/>
      <c r="J92" s="50"/>
      <c r="K92" s="51"/>
      <c r="L92" s="16"/>
      <c r="M92" s="16"/>
      <c r="N92" s="16"/>
      <c r="O92" s="16"/>
      <c r="P92" s="16"/>
      <c r="Q92" s="50"/>
    </row>
    <row r="93" spans="1:17" ht="18" customHeight="1" x14ac:dyDescent="0.2">
      <c r="A93" t="s">
        <v>195</v>
      </c>
      <c r="B93" s="30" t="s">
        <v>196</v>
      </c>
      <c r="C93" s="25" t="s">
        <v>197</v>
      </c>
      <c r="D93" s="25"/>
      <c r="E93" s="25"/>
      <c r="F93" s="25"/>
      <c r="G93" s="25"/>
      <c r="H93" t="s">
        <v>156</v>
      </c>
      <c r="I93" s="25" t="s">
        <v>198</v>
      </c>
      <c r="J93" s="26"/>
      <c r="K93" s="27"/>
      <c r="L93" s="100"/>
      <c r="M93" s="116" t="s">
        <v>199</v>
      </c>
      <c r="N93" s="116"/>
      <c r="O93" s="100"/>
      <c r="P93" s="116" t="s">
        <v>200</v>
      </c>
      <c r="Q93" s="117"/>
    </row>
    <row r="94" spans="1:17" x14ac:dyDescent="0.2">
      <c r="B94" s="30"/>
      <c r="C94" t="s">
        <v>10</v>
      </c>
      <c r="D94" t="s">
        <v>11</v>
      </c>
      <c r="E94" t="s">
        <v>201</v>
      </c>
      <c r="J94" s="26"/>
      <c r="K94" s="101" t="s">
        <v>10</v>
      </c>
      <c r="L94" s="100" t="s">
        <v>11</v>
      </c>
      <c r="M94" s="100" t="s">
        <v>14</v>
      </c>
      <c r="N94" s="100" t="s">
        <v>15</v>
      </c>
      <c r="O94" s="100" t="s">
        <v>12</v>
      </c>
      <c r="P94" s="100" t="s">
        <v>44</v>
      </c>
      <c r="Q94" s="102" t="s">
        <v>45</v>
      </c>
    </row>
    <row r="95" spans="1:17" x14ac:dyDescent="0.2">
      <c r="B95" s="30"/>
      <c r="C95">
        <v>0</v>
      </c>
      <c r="D95">
        <v>9</v>
      </c>
      <c r="E95">
        <v>2</v>
      </c>
      <c r="J95" s="26"/>
      <c r="K95" s="27">
        <v>0</v>
      </c>
      <c r="L95">
        <v>9</v>
      </c>
      <c r="M95">
        <v>0</v>
      </c>
      <c r="N95">
        <v>0</v>
      </c>
      <c r="O95">
        <v>2</v>
      </c>
      <c r="P95">
        <v>13</v>
      </c>
      <c r="Q95" s="26">
        <v>13</v>
      </c>
    </row>
    <row r="96" spans="1:17" x14ac:dyDescent="0.2">
      <c r="B96" s="30"/>
      <c r="C96">
        <v>10</v>
      </c>
      <c r="D96">
        <v>19</v>
      </c>
      <c r="E96">
        <v>1.8</v>
      </c>
      <c r="J96" s="26"/>
      <c r="K96" s="27">
        <v>10</v>
      </c>
      <c r="L96">
        <v>19</v>
      </c>
      <c r="M96">
        <v>0</v>
      </c>
      <c r="N96">
        <v>0</v>
      </c>
      <c r="O96">
        <v>1.8</v>
      </c>
      <c r="P96">
        <v>1</v>
      </c>
      <c r="Q96" s="26">
        <v>7</v>
      </c>
    </row>
    <row r="97" spans="1:17" x14ac:dyDescent="0.2">
      <c r="B97" s="30"/>
      <c r="C97">
        <v>20</v>
      </c>
      <c r="D97">
        <v>29</v>
      </c>
      <c r="E97">
        <v>2.5</v>
      </c>
      <c r="J97" s="26"/>
      <c r="K97" s="27">
        <v>20</v>
      </c>
      <c r="L97">
        <v>29</v>
      </c>
      <c r="M97">
        <v>3</v>
      </c>
      <c r="N97">
        <v>1</v>
      </c>
      <c r="O97">
        <v>2.5</v>
      </c>
      <c r="P97">
        <v>42</v>
      </c>
      <c r="Q97" s="26">
        <v>55</v>
      </c>
    </row>
    <row r="98" spans="1:17" x14ac:dyDescent="0.2">
      <c r="B98" s="30"/>
      <c r="C98">
        <v>30</v>
      </c>
      <c r="D98">
        <v>39</v>
      </c>
      <c r="E98">
        <v>3.7</v>
      </c>
      <c r="J98" s="26"/>
      <c r="K98" s="27">
        <v>30</v>
      </c>
      <c r="L98">
        <v>39</v>
      </c>
      <c r="M98">
        <v>6</v>
      </c>
      <c r="N98">
        <v>2</v>
      </c>
      <c r="O98">
        <v>3.7</v>
      </c>
      <c r="P98">
        <v>130</v>
      </c>
      <c r="Q98" s="26">
        <v>81</v>
      </c>
    </row>
    <row r="99" spans="1:17" x14ac:dyDescent="0.2">
      <c r="B99" s="30"/>
      <c r="C99">
        <v>40</v>
      </c>
      <c r="D99">
        <v>49</v>
      </c>
      <c r="E99">
        <v>3.9</v>
      </c>
      <c r="J99" s="26"/>
      <c r="K99" s="27">
        <v>40</v>
      </c>
      <c r="L99">
        <v>49</v>
      </c>
      <c r="M99">
        <v>19</v>
      </c>
      <c r="N99">
        <v>3</v>
      </c>
      <c r="O99">
        <v>3.9</v>
      </c>
      <c r="P99">
        <v>233</v>
      </c>
      <c r="Q99" s="26">
        <v>119</v>
      </c>
    </row>
    <row r="100" spans="1:17" x14ac:dyDescent="0.2">
      <c r="B100" s="30"/>
      <c r="C100">
        <v>50</v>
      </c>
      <c r="D100">
        <v>59</v>
      </c>
      <c r="E100">
        <v>3.8</v>
      </c>
      <c r="J100" s="26"/>
      <c r="K100" s="27">
        <v>50</v>
      </c>
      <c r="L100">
        <v>59</v>
      </c>
      <c r="M100">
        <v>40</v>
      </c>
      <c r="N100">
        <v>13</v>
      </c>
      <c r="O100">
        <v>3.8</v>
      </c>
      <c r="P100">
        <v>327</v>
      </c>
      <c r="Q100" s="26">
        <v>188</v>
      </c>
    </row>
    <row r="101" spans="1:17" x14ac:dyDescent="0.2">
      <c r="B101" s="30"/>
      <c r="C101">
        <v>60</v>
      </c>
      <c r="D101">
        <v>69</v>
      </c>
      <c r="E101">
        <v>4.3</v>
      </c>
      <c r="J101" s="26"/>
      <c r="K101" s="27">
        <v>60</v>
      </c>
      <c r="L101">
        <v>69</v>
      </c>
      <c r="M101">
        <v>56</v>
      </c>
      <c r="N101">
        <v>28</v>
      </c>
      <c r="O101">
        <v>4.3</v>
      </c>
      <c r="P101">
        <v>300</v>
      </c>
      <c r="Q101" s="26">
        <v>233</v>
      </c>
    </row>
    <row r="102" spans="1:17" x14ac:dyDescent="0.2">
      <c r="B102" s="30"/>
      <c r="C102">
        <v>70</v>
      </c>
      <c r="D102">
        <v>79</v>
      </c>
      <c r="E102">
        <v>4.5999999999999996</v>
      </c>
      <c r="J102" s="26"/>
      <c r="K102" s="27">
        <v>70</v>
      </c>
      <c r="L102">
        <v>79</v>
      </c>
      <c r="M102">
        <v>91</v>
      </c>
      <c r="N102">
        <v>54</v>
      </c>
      <c r="O102">
        <v>4.5999999999999996</v>
      </c>
      <c r="P102">
        <v>254</v>
      </c>
      <c r="Q102" s="26">
        <v>197</v>
      </c>
    </row>
    <row r="103" spans="1:17" x14ac:dyDescent="0.2">
      <c r="B103" s="30"/>
      <c r="C103">
        <v>80</v>
      </c>
      <c r="D103">
        <v>89</v>
      </c>
      <c r="E103">
        <v>4.4000000000000004</v>
      </c>
      <c r="J103" s="26"/>
      <c r="K103" s="27">
        <v>80</v>
      </c>
      <c r="L103">
        <v>89</v>
      </c>
      <c r="M103">
        <v>94</v>
      </c>
      <c r="N103">
        <v>76</v>
      </c>
      <c r="O103">
        <v>4.4000000000000004</v>
      </c>
      <c r="P103">
        <v>155</v>
      </c>
      <c r="Q103" s="26">
        <v>158</v>
      </c>
    </row>
    <row r="104" spans="1:17" x14ac:dyDescent="0.2">
      <c r="B104" s="30"/>
      <c r="C104">
        <v>90</v>
      </c>
      <c r="D104">
        <v>100</v>
      </c>
      <c r="E104">
        <v>4.8</v>
      </c>
      <c r="J104" s="26"/>
      <c r="K104" s="27">
        <v>90</v>
      </c>
      <c r="L104">
        <v>100</v>
      </c>
      <c r="M104">
        <v>28</v>
      </c>
      <c r="N104">
        <v>39</v>
      </c>
      <c r="O104">
        <v>4.8</v>
      </c>
      <c r="P104">
        <v>44</v>
      </c>
      <c r="Q104" s="26">
        <v>84</v>
      </c>
    </row>
    <row r="105" spans="1:17" x14ac:dyDescent="0.2">
      <c r="B105" s="30"/>
      <c r="C105" t="s">
        <v>202</v>
      </c>
      <c r="E105" s="61">
        <v>3.9</v>
      </c>
      <c r="F105" s="61">
        <v>2.4</v>
      </c>
      <c r="G105" s="61">
        <v>6.7</v>
      </c>
      <c r="H105" t="s">
        <v>156</v>
      </c>
      <c r="I105" s="61" t="s">
        <v>198</v>
      </c>
      <c r="J105" s="26"/>
      <c r="K105" s="27"/>
      <c r="Q105" s="26"/>
    </row>
    <row r="106" spans="1:17" x14ac:dyDescent="0.2">
      <c r="A106" t="s">
        <v>203</v>
      </c>
      <c r="B106" s="30" t="s">
        <v>204</v>
      </c>
      <c r="C106" s="25" t="s">
        <v>205</v>
      </c>
      <c r="D106" s="25"/>
      <c r="F106" s="25"/>
      <c r="G106" s="25"/>
      <c r="H106" t="s">
        <v>156</v>
      </c>
      <c r="I106" s="25" t="s">
        <v>198</v>
      </c>
      <c r="J106" s="103" t="s">
        <v>206</v>
      </c>
      <c r="K106" s="27"/>
      <c r="M106" t="s">
        <v>207</v>
      </c>
      <c r="Q106" s="26"/>
    </row>
    <row r="107" spans="1:17" x14ac:dyDescent="0.2">
      <c r="B107" s="30"/>
      <c r="C107" t="s">
        <v>10</v>
      </c>
      <c r="D107" t="s">
        <v>11</v>
      </c>
      <c r="E107" s="15" t="str">
        <f>M108</f>
        <v>Male</v>
      </c>
      <c r="G107" s="25"/>
      <c r="H107" s="25"/>
      <c r="I107" s="25"/>
      <c r="J107" s="26"/>
      <c r="K107" s="27"/>
      <c r="M107" s="116" t="s">
        <v>208</v>
      </c>
      <c r="N107" s="116"/>
      <c r="Q107" s="26"/>
    </row>
    <row r="108" spans="1:17" x14ac:dyDescent="0.2">
      <c r="B108" s="30"/>
      <c r="C108">
        <v>0</v>
      </c>
      <c r="D108">
        <v>9</v>
      </c>
      <c r="E108" s="104">
        <f t="shared" ref="E108:E117" si="2">M109</f>
        <v>1</v>
      </c>
      <c r="G108" s="25"/>
      <c r="H108" s="25"/>
      <c r="I108" s="25"/>
      <c r="J108" s="26"/>
      <c r="K108" s="101" t="s">
        <v>10</v>
      </c>
      <c r="L108" s="100" t="s">
        <v>11</v>
      </c>
      <c r="M108" s="100" t="s">
        <v>14</v>
      </c>
      <c r="N108" s="100" t="s">
        <v>15</v>
      </c>
      <c r="Q108" s="26"/>
    </row>
    <row r="109" spans="1:17" x14ac:dyDescent="0.2">
      <c r="B109" s="30"/>
      <c r="C109">
        <v>10</v>
      </c>
      <c r="D109">
        <v>19</v>
      </c>
      <c r="E109" s="104">
        <f t="shared" si="2"/>
        <v>1</v>
      </c>
      <c r="G109" s="25"/>
      <c r="H109" s="25"/>
      <c r="I109" s="25"/>
      <c r="J109" s="26"/>
      <c r="K109" s="27">
        <v>0</v>
      </c>
      <c r="L109">
        <v>9</v>
      </c>
      <c r="M109" s="105">
        <f>1-M95/P95</f>
        <v>1</v>
      </c>
      <c r="N109" s="105">
        <f>1-N95/Q95</f>
        <v>1</v>
      </c>
      <c r="Q109" s="26"/>
    </row>
    <row r="110" spans="1:17" x14ac:dyDescent="0.2">
      <c r="B110" s="30"/>
      <c r="C110">
        <v>20</v>
      </c>
      <c r="D110">
        <v>29</v>
      </c>
      <c r="E110" s="104">
        <f t="shared" si="2"/>
        <v>0.9285714285714286</v>
      </c>
      <c r="G110" s="25"/>
      <c r="H110" s="25"/>
      <c r="I110" s="25"/>
      <c r="J110" s="26"/>
      <c r="K110" s="27">
        <v>10</v>
      </c>
      <c r="L110">
        <v>19</v>
      </c>
      <c r="M110" s="105">
        <f t="shared" ref="M110:N118" si="3">1-M96/P96</f>
        <v>1</v>
      </c>
      <c r="N110" s="105">
        <f t="shared" si="3"/>
        <v>1</v>
      </c>
      <c r="Q110" s="26"/>
    </row>
    <row r="111" spans="1:17" x14ac:dyDescent="0.2">
      <c r="B111" s="30"/>
      <c r="C111">
        <v>30</v>
      </c>
      <c r="D111">
        <v>39</v>
      </c>
      <c r="E111" s="104">
        <f t="shared" si="2"/>
        <v>0.95384615384615379</v>
      </c>
      <c r="G111" s="25"/>
      <c r="H111" s="25"/>
      <c r="I111" s="25"/>
      <c r="J111" s="26"/>
      <c r="K111" s="27">
        <v>20</v>
      </c>
      <c r="L111">
        <v>29</v>
      </c>
      <c r="M111" s="105">
        <f t="shared" si="3"/>
        <v>0.9285714285714286</v>
      </c>
      <c r="N111" s="105">
        <f t="shared" si="3"/>
        <v>0.98181818181818181</v>
      </c>
      <c r="Q111" s="26"/>
    </row>
    <row r="112" spans="1:17" x14ac:dyDescent="0.2">
      <c r="B112" s="30"/>
      <c r="C112">
        <v>40</v>
      </c>
      <c r="D112">
        <v>49</v>
      </c>
      <c r="E112" s="104">
        <f t="shared" si="2"/>
        <v>0.91845493562231761</v>
      </c>
      <c r="G112" s="25"/>
      <c r="H112" s="25"/>
      <c r="I112" s="25"/>
      <c r="J112" s="26"/>
      <c r="K112" s="27">
        <v>30</v>
      </c>
      <c r="L112">
        <v>39</v>
      </c>
      <c r="M112" s="105">
        <f t="shared" si="3"/>
        <v>0.95384615384615379</v>
      </c>
      <c r="N112" s="105">
        <f t="shared" si="3"/>
        <v>0.97530864197530864</v>
      </c>
      <c r="Q112" s="26"/>
    </row>
    <row r="113" spans="2:17" x14ac:dyDescent="0.2">
      <c r="B113" s="30"/>
      <c r="C113">
        <v>50</v>
      </c>
      <c r="D113">
        <v>59</v>
      </c>
      <c r="E113" s="104">
        <f t="shared" si="2"/>
        <v>0.8776758409785933</v>
      </c>
      <c r="G113" s="25"/>
      <c r="H113" s="25"/>
      <c r="I113" s="25"/>
      <c r="J113" s="26"/>
      <c r="K113" s="27">
        <v>40</v>
      </c>
      <c r="L113">
        <v>49</v>
      </c>
      <c r="M113" s="105">
        <f t="shared" si="3"/>
        <v>0.91845493562231761</v>
      </c>
      <c r="N113" s="105">
        <f t="shared" si="3"/>
        <v>0.97478991596638653</v>
      </c>
      <c r="Q113" s="26"/>
    </row>
    <row r="114" spans="2:17" x14ac:dyDescent="0.2">
      <c r="B114" s="30"/>
      <c r="C114">
        <v>60</v>
      </c>
      <c r="D114">
        <v>69</v>
      </c>
      <c r="E114" s="104">
        <f t="shared" si="2"/>
        <v>0.81333333333333335</v>
      </c>
      <c r="G114" s="25"/>
      <c r="H114" s="25"/>
      <c r="I114" s="25"/>
      <c r="J114" s="26"/>
      <c r="K114" s="27">
        <v>50</v>
      </c>
      <c r="L114">
        <v>59</v>
      </c>
      <c r="M114" s="105">
        <f t="shared" si="3"/>
        <v>0.8776758409785933</v>
      </c>
      <c r="N114" s="105">
        <f t="shared" si="3"/>
        <v>0.93085106382978722</v>
      </c>
      <c r="Q114" s="26"/>
    </row>
    <row r="115" spans="2:17" x14ac:dyDescent="0.2">
      <c r="B115" s="30"/>
      <c r="C115">
        <v>70</v>
      </c>
      <c r="D115">
        <v>79</v>
      </c>
      <c r="E115" s="104">
        <f t="shared" si="2"/>
        <v>0.6417322834645669</v>
      </c>
      <c r="G115" s="25"/>
      <c r="H115" s="25"/>
      <c r="I115" s="25"/>
      <c r="J115" s="26"/>
      <c r="K115" s="27">
        <v>60</v>
      </c>
      <c r="L115">
        <v>69</v>
      </c>
      <c r="M115" s="105">
        <f t="shared" si="3"/>
        <v>0.81333333333333335</v>
      </c>
      <c r="N115" s="105">
        <f t="shared" si="3"/>
        <v>0.87982832618025753</v>
      </c>
      <c r="Q115" s="26"/>
    </row>
    <row r="116" spans="2:17" x14ac:dyDescent="0.2">
      <c r="B116" s="30"/>
      <c r="C116">
        <v>80</v>
      </c>
      <c r="D116">
        <v>89</v>
      </c>
      <c r="E116" s="104">
        <f t="shared" si="2"/>
        <v>0.3935483870967742</v>
      </c>
      <c r="G116" s="25"/>
      <c r="H116" s="25"/>
      <c r="I116" s="25"/>
      <c r="J116" s="26"/>
      <c r="K116" s="27">
        <v>70</v>
      </c>
      <c r="L116">
        <v>79</v>
      </c>
      <c r="M116" s="105">
        <f t="shared" si="3"/>
        <v>0.6417322834645669</v>
      </c>
      <c r="N116" s="105">
        <f t="shared" si="3"/>
        <v>0.72588832487309651</v>
      </c>
      <c r="Q116" s="26"/>
    </row>
    <row r="117" spans="2:17" x14ac:dyDescent="0.2">
      <c r="B117" s="30"/>
      <c r="C117">
        <v>90</v>
      </c>
      <c r="D117">
        <v>100</v>
      </c>
      <c r="E117" s="104">
        <f t="shared" si="2"/>
        <v>0.36363636363636365</v>
      </c>
      <c r="G117" s="25"/>
      <c r="H117" s="25"/>
      <c r="I117" s="25"/>
      <c r="J117" s="26"/>
      <c r="K117" s="27">
        <v>80</v>
      </c>
      <c r="L117">
        <v>89</v>
      </c>
      <c r="M117" s="105">
        <f t="shared" si="3"/>
        <v>0.3935483870967742</v>
      </c>
      <c r="N117" s="105">
        <f t="shared" si="3"/>
        <v>0.51898734177215189</v>
      </c>
      <c r="Q117" s="26"/>
    </row>
    <row r="118" spans="2:17" x14ac:dyDescent="0.2">
      <c r="B118" s="30"/>
      <c r="C118" s="25"/>
      <c r="D118" s="25"/>
      <c r="E118" s="104"/>
      <c r="F118" s="25"/>
      <c r="G118" s="25"/>
      <c r="H118" s="25"/>
      <c r="I118" s="25"/>
      <c r="J118" s="26"/>
      <c r="K118" s="27">
        <v>90</v>
      </c>
      <c r="L118">
        <v>100</v>
      </c>
      <c r="M118" s="105">
        <f t="shared" si="3"/>
        <v>0.36363636363636365</v>
      </c>
      <c r="N118" s="105">
        <f t="shared" si="3"/>
        <v>0.5357142857142857</v>
      </c>
      <c r="Q118" s="26"/>
    </row>
    <row r="119" spans="2:17" x14ac:dyDescent="0.2">
      <c r="B119" s="30"/>
      <c r="C119" t="s">
        <v>10</v>
      </c>
      <c r="D119" t="s">
        <v>11</v>
      </c>
      <c r="E119" s="106" t="str">
        <f t="shared" ref="E119:E129" si="4">N108</f>
        <v>Female</v>
      </c>
      <c r="F119" s="25"/>
      <c r="G119" s="25"/>
      <c r="H119" t="s">
        <v>156</v>
      </c>
      <c r="I119" s="25" t="s">
        <v>198</v>
      </c>
      <c r="J119" s="26"/>
      <c r="K119" s="27"/>
      <c r="Q119" s="26"/>
    </row>
    <row r="120" spans="2:17" x14ac:dyDescent="0.2">
      <c r="B120" s="30"/>
      <c r="C120">
        <v>0</v>
      </c>
      <c r="D120">
        <v>9</v>
      </c>
      <c r="E120" s="104">
        <f t="shared" si="4"/>
        <v>1</v>
      </c>
      <c r="F120" s="25"/>
      <c r="G120" s="25"/>
      <c r="H120" s="25"/>
      <c r="I120" s="25"/>
      <c r="J120" s="26"/>
      <c r="K120" s="27"/>
      <c r="Q120" s="26"/>
    </row>
    <row r="121" spans="2:17" x14ac:dyDescent="0.2">
      <c r="B121" s="30"/>
      <c r="C121">
        <v>10</v>
      </c>
      <c r="D121">
        <v>19</v>
      </c>
      <c r="E121" s="104">
        <f t="shared" si="4"/>
        <v>1</v>
      </c>
      <c r="F121" s="25"/>
      <c r="G121" s="25"/>
      <c r="H121" s="25"/>
      <c r="I121" s="25"/>
      <c r="J121" s="26"/>
      <c r="K121" s="27"/>
      <c r="Q121" s="26"/>
    </row>
    <row r="122" spans="2:17" x14ac:dyDescent="0.2">
      <c r="B122" s="30"/>
      <c r="C122">
        <v>20</v>
      </c>
      <c r="D122">
        <v>29</v>
      </c>
      <c r="E122" s="104">
        <f t="shared" si="4"/>
        <v>0.98181818181818181</v>
      </c>
      <c r="F122" s="25"/>
      <c r="G122" s="25"/>
      <c r="H122" s="25"/>
      <c r="I122" s="25"/>
      <c r="J122" s="26"/>
      <c r="K122" s="27"/>
      <c r="Q122" s="26"/>
    </row>
    <row r="123" spans="2:17" x14ac:dyDescent="0.2">
      <c r="B123" s="30"/>
      <c r="C123">
        <v>30</v>
      </c>
      <c r="D123">
        <v>39</v>
      </c>
      <c r="E123" s="104">
        <f t="shared" si="4"/>
        <v>0.97530864197530864</v>
      </c>
      <c r="F123" s="25"/>
      <c r="G123" s="25"/>
      <c r="H123" s="25"/>
      <c r="I123" s="25"/>
      <c r="J123" s="26"/>
      <c r="K123" s="27"/>
      <c r="Q123" s="26"/>
    </row>
    <row r="124" spans="2:17" x14ac:dyDescent="0.2">
      <c r="B124" s="30"/>
      <c r="C124">
        <v>40</v>
      </c>
      <c r="D124">
        <v>49</v>
      </c>
      <c r="E124" s="104">
        <f t="shared" si="4"/>
        <v>0.97478991596638653</v>
      </c>
      <c r="F124" s="25"/>
      <c r="G124" s="25"/>
      <c r="H124" s="25"/>
      <c r="I124" s="25"/>
      <c r="J124" s="26"/>
      <c r="K124" s="27"/>
      <c r="Q124" s="26"/>
    </row>
    <row r="125" spans="2:17" x14ac:dyDescent="0.2">
      <c r="B125" s="30"/>
      <c r="C125">
        <v>50</v>
      </c>
      <c r="D125">
        <v>59</v>
      </c>
      <c r="E125" s="104">
        <f t="shared" si="4"/>
        <v>0.93085106382978722</v>
      </c>
      <c r="F125" s="25"/>
      <c r="G125" s="25"/>
      <c r="H125" s="25"/>
      <c r="I125" s="25"/>
      <c r="J125" s="26"/>
      <c r="K125" s="27"/>
      <c r="Q125" s="26"/>
    </row>
    <row r="126" spans="2:17" x14ac:dyDescent="0.2">
      <c r="B126" s="30"/>
      <c r="C126">
        <v>60</v>
      </c>
      <c r="D126">
        <v>69</v>
      </c>
      <c r="E126" s="104">
        <f t="shared" si="4"/>
        <v>0.87982832618025753</v>
      </c>
      <c r="F126" s="25"/>
      <c r="G126" s="25"/>
      <c r="H126" s="25"/>
      <c r="I126" s="25"/>
      <c r="J126" s="26"/>
      <c r="K126" s="27"/>
      <c r="Q126" s="26"/>
    </row>
    <row r="127" spans="2:17" x14ac:dyDescent="0.2">
      <c r="B127" s="30"/>
      <c r="C127">
        <v>70</v>
      </c>
      <c r="D127">
        <v>79</v>
      </c>
      <c r="E127" s="104">
        <f t="shared" si="4"/>
        <v>0.72588832487309651</v>
      </c>
      <c r="F127" s="25"/>
      <c r="G127" s="25"/>
      <c r="H127" s="25"/>
      <c r="I127" s="25"/>
      <c r="J127" s="26"/>
      <c r="K127" s="27"/>
      <c r="Q127" s="26"/>
    </row>
    <row r="128" spans="2:17" x14ac:dyDescent="0.2">
      <c r="B128" s="30"/>
      <c r="C128">
        <v>80</v>
      </c>
      <c r="D128">
        <v>89</v>
      </c>
      <c r="E128" s="104">
        <f t="shared" si="4"/>
        <v>0.51898734177215189</v>
      </c>
      <c r="F128" s="25"/>
      <c r="G128" s="25"/>
      <c r="H128" s="25"/>
      <c r="I128" s="25"/>
      <c r="J128" s="26"/>
      <c r="K128" s="27"/>
      <c r="Q128" s="26"/>
    </row>
    <row r="129" spans="1:17" x14ac:dyDescent="0.2">
      <c r="B129" s="30"/>
      <c r="C129">
        <v>90</v>
      </c>
      <c r="D129">
        <v>100</v>
      </c>
      <c r="E129" s="104">
        <f t="shared" si="4"/>
        <v>0.5357142857142857</v>
      </c>
      <c r="F129" s="25"/>
      <c r="G129" s="25"/>
      <c r="H129" s="25"/>
      <c r="I129" s="25"/>
      <c r="J129" s="26"/>
      <c r="K129" s="27"/>
      <c r="Q129" s="26"/>
    </row>
    <row r="130" spans="1:17" x14ac:dyDescent="0.2">
      <c r="A130" t="s">
        <v>209</v>
      </c>
      <c r="B130" s="30" t="s">
        <v>210</v>
      </c>
      <c r="C130" s="25" t="s">
        <v>211</v>
      </c>
      <c r="D130" s="25"/>
      <c r="H130" t="s">
        <v>156</v>
      </c>
      <c r="I130" s="25" t="s">
        <v>198</v>
      </c>
      <c r="J130" s="26"/>
      <c r="K130" s="27"/>
      <c r="Q130" s="26"/>
    </row>
    <row r="131" spans="1:17" x14ac:dyDescent="0.2">
      <c r="B131" s="30"/>
      <c r="C131" t="s">
        <v>10</v>
      </c>
      <c r="D131" t="s">
        <v>11</v>
      </c>
      <c r="E131" t="s">
        <v>12</v>
      </c>
      <c r="F131" s="25"/>
      <c r="G131" s="25"/>
      <c r="J131" s="26"/>
      <c r="K131" s="27"/>
      <c r="Q131" s="26"/>
    </row>
    <row r="132" spans="1:17" x14ac:dyDescent="0.2">
      <c r="B132" s="30"/>
      <c r="C132">
        <v>0</v>
      </c>
      <c r="D132">
        <v>9</v>
      </c>
      <c r="E132" t="s">
        <v>13</v>
      </c>
      <c r="F132" s="25"/>
      <c r="G132" s="25"/>
      <c r="H132" s="25"/>
      <c r="I132" s="25"/>
      <c r="J132" s="26"/>
      <c r="K132" s="27"/>
      <c r="Q132" s="26"/>
    </row>
    <row r="133" spans="1:17" x14ac:dyDescent="0.2">
      <c r="B133" s="30"/>
      <c r="C133">
        <v>10</v>
      </c>
      <c r="D133">
        <v>19</v>
      </c>
      <c r="E133" t="s">
        <v>13</v>
      </c>
      <c r="F133" s="25"/>
      <c r="G133" s="25"/>
      <c r="H133" s="25"/>
      <c r="I133" s="25"/>
      <c r="J133" s="26"/>
      <c r="K133" s="27"/>
      <c r="Q133" s="26"/>
    </row>
    <row r="134" spans="1:17" x14ac:dyDescent="0.2">
      <c r="B134" s="30"/>
      <c r="C134">
        <v>20</v>
      </c>
      <c r="D134">
        <v>29</v>
      </c>
      <c r="E134">
        <v>4</v>
      </c>
      <c r="F134" s="25"/>
      <c r="G134" s="25"/>
      <c r="H134" s="25"/>
      <c r="I134" s="25"/>
      <c r="J134" s="26"/>
      <c r="K134" s="27"/>
      <c r="Q134" s="26"/>
    </row>
    <row r="135" spans="1:17" x14ac:dyDescent="0.2">
      <c r="B135" s="30"/>
      <c r="C135">
        <v>30</v>
      </c>
      <c r="D135">
        <v>39</v>
      </c>
      <c r="E135">
        <v>2.8</v>
      </c>
      <c r="F135" s="25"/>
      <c r="G135" s="25"/>
      <c r="H135" s="25"/>
      <c r="I135" s="25"/>
      <c r="J135" s="26"/>
      <c r="K135" s="27"/>
      <c r="Q135" s="26"/>
    </row>
    <row r="136" spans="1:17" x14ac:dyDescent="0.2">
      <c r="B136" s="30"/>
      <c r="C136">
        <v>40</v>
      </c>
      <c r="D136">
        <v>49</v>
      </c>
      <c r="E136">
        <v>5.6</v>
      </c>
      <c r="F136" s="25"/>
      <c r="G136" s="25"/>
      <c r="H136" s="25"/>
      <c r="I136" s="25"/>
      <c r="J136" s="26"/>
      <c r="K136" s="27"/>
      <c r="Q136" s="26"/>
    </row>
    <row r="137" spans="1:17" x14ac:dyDescent="0.2">
      <c r="B137" s="30"/>
      <c r="C137">
        <v>50</v>
      </c>
      <c r="D137">
        <v>59</v>
      </c>
      <c r="E137">
        <v>5.9</v>
      </c>
      <c r="F137" s="25"/>
      <c r="G137" s="25"/>
      <c r="H137" s="25"/>
      <c r="I137" s="25"/>
      <c r="J137" s="26"/>
      <c r="K137" s="27"/>
      <c r="Q137" s="26"/>
    </row>
    <row r="138" spans="1:17" x14ac:dyDescent="0.2">
      <c r="B138" s="30"/>
      <c r="C138">
        <v>60</v>
      </c>
      <c r="D138">
        <v>69</v>
      </c>
      <c r="E138">
        <v>5.7</v>
      </c>
      <c r="F138" s="25"/>
      <c r="G138" s="25"/>
      <c r="H138" s="25"/>
      <c r="I138" s="25"/>
      <c r="J138" s="26"/>
      <c r="K138" s="27"/>
      <c r="Q138" s="26"/>
    </row>
    <row r="139" spans="1:17" x14ac:dyDescent="0.2">
      <c r="B139" s="30"/>
      <c r="C139">
        <v>70</v>
      </c>
      <c r="D139">
        <v>79</v>
      </c>
      <c r="E139">
        <v>5</v>
      </c>
      <c r="F139" s="25"/>
      <c r="G139" s="25"/>
      <c r="H139" s="25"/>
      <c r="I139" s="25"/>
      <c r="J139" s="26"/>
      <c r="K139" s="27"/>
      <c r="Q139" s="26"/>
    </row>
    <row r="140" spans="1:17" x14ac:dyDescent="0.2">
      <c r="B140" s="30"/>
      <c r="C140">
        <v>80</v>
      </c>
      <c r="D140">
        <v>89</v>
      </c>
      <c r="E140">
        <v>3.9</v>
      </c>
      <c r="F140" s="25"/>
      <c r="G140" s="25"/>
      <c r="H140" s="25"/>
      <c r="I140" s="25"/>
      <c r="J140" s="26"/>
      <c r="K140" s="27"/>
      <c r="Q140" s="26"/>
    </row>
    <row r="141" spans="1:17" x14ac:dyDescent="0.2">
      <c r="B141" s="30"/>
      <c r="C141">
        <v>90</v>
      </c>
      <c r="D141">
        <v>100</v>
      </c>
      <c r="E141">
        <v>3</v>
      </c>
      <c r="F141" s="25"/>
      <c r="G141" s="25"/>
      <c r="H141" s="25"/>
      <c r="I141" s="25"/>
      <c r="J141" s="26"/>
      <c r="K141" s="27"/>
      <c r="Q141" s="26"/>
    </row>
    <row r="142" spans="1:17" x14ac:dyDescent="0.2">
      <c r="B142" s="30"/>
      <c r="C142" s="25" t="s">
        <v>212</v>
      </c>
      <c r="D142" s="25"/>
      <c r="E142" s="25">
        <v>4.8</v>
      </c>
      <c r="F142" s="25">
        <v>2.2999999999999998</v>
      </c>
      <c r="G142" s="25">
        <v>7.4</v>
      </c>
      <c r="H142" t="s">
        <v>156</v>
      </c>
      <c r="I142" s="25" t="s">
        <v>198</v>
      </c>
      <c r="J142" s="26"/>
      <c r="K142" s="27"/>
      <c r="Q142" s="26"/>
    </row>
    <row r="143" spans="1:17" ht="17" thickBot="1" x14ac:dyDescent="0.25">
      <c r="B143" s="107" t="s">
        <v>213</v>
      </c>
      <c r="C143" s="108" t="s">
        <v>214</v>
      </c>
      <c r="D143" s="108"/>
      <c r="E143" s="108" t="s">
        <v>215</v>
      </c>
      <c r="F143" s="108"/>
      <c r="G143" s="108"/>
      <c r="H143" s="109" t="s">
        <v>156</v>
      </c>
      <c r="I143" s="108" t="s">
        <v>198</v>
      </c>
      <c r="J143" s="110" t="s">
        <v>216</v>
      </c>
      <c r="K143" s="111"/>
      <c r="L143" s="109"/>
      <c r="M143" s="109"/>
      <c r="N143" s="109"/>
      <c r="O143" s="109"/>
      <c r="P143" s="109"/>
      <c r="Q143" s="110"/>
    </row>
  </sheetData>
  <mergeCells count="3">
    <mergeCell ref="M93:N93"/>
    <mergeCell ref="P93:Q93"/>
    <mergeCell ref="M107:N107"/>
  </mergeCells>
  <hyperlinks>
    <hyperlink ref="I37" r:id="rId1" xr:uid="{211C5523-C93B-D743-A7A6-4D121D2B73E0}"/>
    <hyperlink ref="I33" r:id="rId2" xr:uid="{5DACCC45-8D9E-0148-8296-03B317717D38}"/>
    <hyperlink ref="I20" r:id="rId3" xr:uid="{8348DF00-C630-2A4B-AB96-517023F7D767}"/>
    <hyperlink ref="I21" r:id="rId4" location="suggestedcitation" xr:uid="{F0F4EBF9-CAE6-7640-8E15-20DD37BB1BFF}"/>
    <hyperlink ref="I22" r:id="rId5" xr:uid="{95DE1134-8973-CA4A-9B25-09412F554C00}"/>
    <hyperlink ref="I23" r:id="rId6" xr:uid="{61AEBB1F-AAEC-A942-86DD-DA215811652C}"/>
    <hyperlink ref="I24" r:id="rId7" xr:uid="{6BE74782-F5C0-324A-B339-4D03BE9625B9}"/>
    <hyperlink ref="I25" r:id="rId8" xr:uid="{2AC86239-92B6-BA4A-A07F-A4D2E36BF80E}"/>
    <hyperlink ref="I45" r:id="rId9" xr:uid="{40A53FF4-0F16-BD4B-8FA5-89BCFC569490}"/>
    <hyperlink ref="I46" r:id="rId10" xr:uid="{3A750938-7633-3143-9F6E-62531371ACB8}"/>
    <hyperlink ref="I47" r:id="rId11" xr:uid="{4CE2A549-A893-E444-9B1E-57E26A38C5A4}"/>
    <hyperlink ref="I48" r:id="rId12" xr:uid="{A0AB4B4C-E216-DF4D-844C-4884CC1A031B}"/>
    <hyperlink ref="I49" r:id="rId13" xr:uid="{D050182E-278B-E64E-9810-C15EA0D4501B}"/>
    <hyperlink ref="I50" r:id="rId14" xr:uid="{2A1D1779-26EB-4642-98A1-988C0607F57F}"/>
    <hyperlink ref="I39" r:id="rId15" xr:uid="{FECC6959-5F94-A044-B197-E90FFD4C2195}"/>
    <hyperlink ref="I40" r:id="rId16" xr:uid="{D63257B9-1106-2B48-8886-8A0333F3F879}"/>
    <hyperlink ref="I41" r:id="rId17" xr:uid="{A02E0B0F-C2C9-2A48-AFBF-DA70A01ED0A5}"/>
    <hyperlink ref="I53" r:id="rId18" xr:uid="{E4DD6745-1713-9F42-9E81-7782C755EB5B}"/>
    <hyperlink ref="I51" r:id="rId19" xr:uid="{2CB60EE6-65F4-BC49-857B-F85D32E35903}"/>
    <hyperlink ref="I42" r:id="rId20" xr:uid="{F84FD153-6002-6C4E-8576-06BD46612A93}"/>
    <hyperlink ref="I38" r:id="rId21" xr:uid="{498E4E47-CC5B-9A49-998F-353C8A069A1C}"/>
    <hyperlink ref="I36" r:id="rId22" xr:uid="{30AF34DA-4B10-414F-88F2-9C9486C19201}"/>
    <hyperlink ref="I60" r:id="rId23" xr:uid="{9995EFD3-B6EA-294B-B406-7559C052350F}"/>
    <hyperlink ref="I58" r:id="rId24" xr:uid="{041AA10E-434A-9F44-A38A-78315FCEBF78}"/>
    <hyperlink ref="I57" r:id="rId25" xr:uid="{AD1DA2EF-5D1E-6447-8BA3-91FF1BB5AF7C}"/>
    <hyperlink ref="I43" r:id="rId26" xr:uid="{0F969C59-E8E9-0040-A7C8-A65EDD3943D5}"/>
    <hyperlink ref="J56" r:id="rId27" xr:uid="{F413D43A-CF83-B045-B5D2-2BE413AB0E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26A7-A521-1941-8B00-AD584C05E96F}">
  <dimension ref="A1:G8"/>
  <sheetViews>
    <sheetView workbookViewId="0">
      <selection activeCell="D22" sqref="D22"/>
    </sheetView>
  </sheetViews>
  <sheetFormatPr baseColWidth="10" defaultRowHeight="16" x14ac:dyDescent="0.2"/>
  <cols>
    <col min="3" max="3" width="12.1640625" bestFit="1" customWidth="1"/>
    <col min="4" max="4" width="12.1640625" customWidth="1"/>
  </cols>
  <sheetData>
    <row r="1" spans="1:7" x14ac:dyDescent="0.2">
      <c r="A1" t="s">
        <v>39</v>
      </c>
      <c r="B1" t="s">
        <v>40</v>
      </c>
      <c r="C1" t="s">
        <v>41</v>
      </c>
    </row>
    <row r="2" spans="1:7" x14ac:dyDescent="0.2">
      <c r="A2">
        <v>0</v>
      </c>
      <c r="B2">
        <v>19</v>
      </c>
      <c r="C2">
        <v>4.1300813008130079E-2</v>
      </c>
      <c r="D2" s="14"/>
      <c r="F2" s="14"/>
      <c r="G2" s="14"/>
    </row>
    <row r="3" spans="1:7" x14ac:dyDescent="0.2">
      <c r="A3">
        <v>20</v>
      </c>
      <c r="B3">
        <v>44</v>
      </c>
      <c r="C3">
        <v>0.14411347517730497</v>
      </c>
      <c r="D3" s="14"/>
      <c r="G3" s="14"/>
    </row>
    <row r="4" spans="1:7" x14ac:dyDescent="0.2">
      <c r="A4">
        <v>45</v>
      </c>
      <c r="B4">
        <v>54</v>
      </c>
      <c r="C4">
        <v>0.21314685314685314</v>
      </c>
      <c r="D4" s="14"/>
      <c r="G4" s="14"/>
    </row>
    <row r="5" spans="1:7" x14ac:dyDescent="0.2">
      <c r="A5">
        <v>55</v>
      </c>
      <c r="B5">
        <v>64</v>
      </c>
      <c r="C5">
        <v>0.20130536130536131</v>
      </c>
      <c r="D5" s="14"/>
      <c r="G5" s="14"/>
    </row>
    <row r="6" spans="1:7" x14ac:dyDescent="0.2">
      <c r="A6">
        <v>65</v>
      </c>
      <c r="B6">
        <v>74</v>
      </c>
      <c r="C6">
        <v>0.22356968215158923</v>
      </c>
      <c r="D6" s="14"/>
      <c r="G6" s="14"/>
    </row>
    <row r="7" spans="1:7" x14ac:dyDescent="0.2">
      <c r="A7">
        <v>75</v>
      </c>
      <c r="B7">
        <v>84</v>
      </c>
      <c r="C7">
        <v>0.43542857142857144</v>
      </c>
      <c r="D7" s="14"/>
      <c r="G7" s="14"/>
    </row>
    <row r="8" spans="1:7" x14ac:dyDescent="0.2">
      <c r="A8">
        <v>85</v>
      </c>
      <c r="B8">
        <v>100</v>
      </c>
      <c r="C8">
        <v>0.3175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72E9-EF80-E241-9F62-454A6E0AC4BD}">
  <dimension ref="A1:F7"/>
  <sheetViews>
    <sheetView workbookViewId="0">
      <selection activeCell="G31" sqref="G31"/>
    </sheetView>
  </sheetViews>
  <sheetFormatPr baseColWidth="10" defaultRowHeight="16" x14ac:dyDescent="0.2"/>
  <sheetData>
    <row r="1" spans="1:6" x14ac:dyDescent="0.2">
      <c r="A1" t="s">
        <v>39</v>
      </c>
      <c r="B1" t="s">
        <v>40</v>
      </c>
      <c r="C1" t="s">
        <v>41</v>
      </c>
      <c r="D1" t="s">
        <v>49</v>
      </c>
    </row>
    <row r="2" spans="1:6" x14ac:dyDescent="0.2">
      <c r="A2">
        <v>0</v>
      </c>
      <c r="B2">
        <v>19</v>
      </c>
      <c r="C2" s="14">
        <v>5.1857900999999998E-2</v>
      </c>
      <c r="D2">
        <f>C2*(1/3.5)</f>
        <v>1.4816543142857141E-2</v>
      </c>
      <c r="E2" s="14"/>
      <c r="F2" s="14"/>
    </row>
    <row r="3" spans="1:6" x14ac:dyDescent="0.2">
      <c r="A3">
        <v>20</v>
      </c>
      <c r="B3">
        <v>44</v>
      </c>
      <c r="C3" s="14">
        <v>0.14305627900000001</v>
      </c>
      <c r="D3">
        <f t="shared" ref="D3:D7" si="0">C3*(1/3.5)</f>
        <v>4.0873222571428572E-2</v>
      </c>
      <c r="F3" s="14"/>
    </row>
    <row r="4" spans="1:6" x14ac:dyDescent="0.2">
      <c r="A4">
        <v>45</v>
      </c>
      <c r="B4">
        <v>54</v>
      </c>
      <c r="C4" s="14">
        <v>0.20743160499999999</v>
      </c>
      <c r="D4">
        <f t="shared" si="0"/>
        <v>5.9266172857142849E-2</v>
      </c>
      <c r="F4" s="14"/>
    </row>
    <row r="5" spans="1:6" x14ac:dyDescent="0.2">
      <c r="A5">
        <v>55</v>
      </c>
      <c r="B5">
        <v>64</v>
      </c>
      <c r="C5" s="14">
        <v>0.195907627</v>
      </c>
      <c r="D5">
        <f t="shared" si="0"/>
        <v>5.5973607714285709E-2</v>
      </c>
      <c r="F5" s="14"/>
    </row>
    <row r="6" spans="1:6" x14ac:dyDescent="0.2">
      <c r="A6">
        <v>65</v>
      </c>
      <c r="B6">
        <v>84</v>
      </c>
      <c r="C6" s="14">
        <v>0.29870151099999998</v>
      </c>
      <c r="D6">
        <f t="shared" si="0"/>
        <v>8.5343288857142846E-2</v>
      </c>
      <c r="F6" s="14"/>
    </row>
    <row r="7" spans="1:6" x14ac:dyDescent="0.2">
      <c r="A7">
        <v>85</v>
      </c>
      <c r="B7">
        <v>100</v>
      </c>
      <c r="C7" s="14">
        <v>0.31114740699999999</v>
      </c>
      <c r="D7">
        <f t="shared" si="0"/>
        <v>8.8899259142857137E-2</v>
      </c>
      <c r="F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5509-2D12-3E49-A547-BEFD9DF69508}">
  <dimension ref="A1:F11"/>
  <sheetViews>
    <sheetView tabSelected="1" workbookViewId="0">
      <selection activeCell="K24" sqref="K24"/>
    </sheetView>
  </sheetViews>
  <sheetFormatPr baseColWidth="10" defaultRowHeight="16" x14ac:dyDescent="0.2"/>
  <cols>
    <col min="4" max="4" width="19.1640625" bestFit="1" customWidth="1"/>
    <col min="5" max="5" width="9.83203125" bestFit="1" customWidth="1"/>
  </cols>
  <sheetData>
    <row r="1" spans="1:6" x14ac:dyDescent="0.2">
      <c r="A1" t="s">
        <v>42</v>
      </c>
      <c r="B1" t="s">
        <v>43</v>
      </c>
      <c r="C1" t="s">
        <v>220</v>
      </c>
      <c r="D1" t="s">
        <v>219</v>
      </c>
      <c r="E1" t="s">
        <v>50</v>
      </c>
      <c r="F1" t="s">
        <v>51</v>
      </c>
    </row>
    <row r="2" spans="1:6" x14ac:dyDescent="0.2">
      <c r="A2">
        <v>0</v>
      </c>
      <c r="B2">
        <v>9</v>
      </c>
      <c r="C2">
        <v>0</v>
      </c>
      <c r="D2">
        <v>0</v>
      </c>
      <c r="E2">
        <v>2</v>
      </c>
      <c r="F2">
        <v>2</v>
      </c>
    </row>
    <row r="3" spans="1:6" x14ac:dyDescent="0.2">
      <c r="A3">
        <v>10</v>
      </c>
      <c r="B3">
        <v>19</v>
      </c>
      <c r="C3">
        <v>0</v>
      </c>
      <c r="D3">
        <v>0</v>
      </c>
      <c r="E3">
        <v>1.8</v>
      </c>
      <c r="F3">
        <v>1.8</v>
      </c>
    </row>
    <row r="4" spans="1:6" x14ac:dyDescent="0.2">
      <c r="A4">
        <v>20</v>
      </c>
      <c r="B4">
        <v>29</v>
      </c>
      <c r="C4">
        <v>1.8</v>
      </c>
      <c r="D4">
        <v>7.1</v>
      </c>
      <c r="E4">
        <v>4</v>
      </c>
      <c r="F4">
        <v>2.5</v>
      </c>
    </row>
    <row r="5" spans="1:6" x14ac:dyDescent="0.2">
      <c r="A5">
        <v>30</v>
      </c>
      <c r="B5">
        <v>39</v>
      </c>
      <c r="C5">
        <v>2.5</v>
      </c>
      <c r="D5">
        <v>4.5999999999999996</v>
      </c>
      <c r="E5">
        <v>2.8</v>
      </c>
      <c r="F5">
        <v>3.7</v>
      </c>
    </row>
    <row r="6" spans="1:6" x14ac:dyDescent="0.2">
      <c r="A6">
        <v>40</v>
      </c>
      <c r="B6">
        <v>49</v>
      </c>
      <c r="C6">
        <v>2.5</v>
      </c>
      <c r="D6">
        <v>8.1999999999999993</v>
      </c>
      <c r="E6">
        <v>5.6</v>
      </c>
      <c r="F6">
        <v>3.9</v>
      </c>
    </row>
    <row r="7" spans="1:6" x14ac:dyDescent="0.2">
      <c r="A7">
        <v>50</v>
      </c>
      <c r="B7">
        <v>59</v>
      </c>
      <c r="C7">
        <v>6.9</v>
      </c>
      <c r="D7">
        <v>12.2</v>
      </c>
      <c r="E7">
        <v>5.9</v>
      </c>
      <c r="F7">
        <v>3.8</v>
      </c>
    </row>
    <row r="8" spans="1:6" x14ac:dyDescent="0.2">
      <c r="A8">
        <v>60</v>
      </c>
      <c r="B8">
        <v>69</v>
      </c>
      <c r="C8">
        <v>12</v>
      </c>
      <c r="D8">
        <v>18.7</v>
      </c>
      <c r="E8">
        <v>5.7</v>
      </c>
      <c r="F8">
        <v>4.3</v>
      </c>
    </row>
    <row r="9" spans="1:6" x14ac:dyDescent="0.2">
      <c r="A9">
        <v>70</v>
      </c>
      <c r="B9">
        <v>79</v>
      </c>
      <c r="C9">
        <v>27.4</v>
      </c>
      <c r="D9">
        <v>35.799999999999997</v>
      </c>
      <c r="E9">
        <v>5</v>
      </c>
      <c r="F9">
        <v>4.5999999999999996</v>
      </c>
    </row>
    <row r="10" spans="1:6" x14ac:dyDescent="0.2">
      <c r="A10">
        <v>80</v>
      </c>
      <c r="B10">
        <v>89</v>
      </c>
      <c r="C10">
        <v>48.1</v>
      </c>
      <c r="D10">
        <v>60.6</v>
      </c>
      <c r="E10">
        <v>3.9</v>
      </c>
      <c r="F10">
        <v>4.4000000000000004</v>
      </c>
    </row>
    <row r="11" spans="1:6" x14ac:dyDescent="0.2">
      <c r="A11">
        <v>90</v>
      </c>
      <c r="B11">
        <v>100</v>
      </c>
      <c r="C11">
        <v>46.4</v>
      </c>
      <c r="D11">
        <v>63.6</v>
      </c>
      <c r="E11">
        <v>3</v>
      </c>
      <c r="F11">
        <v>4.8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CB15-DBAA-3548-A5E0-57A5B00B40F2}">
  <dimension ref="A1:E11"/>
  <sheetViews>
    <sheetView workbookViewId="0">
      <selection activeCell="C2" sqref="C2:C11"/>
    </sheetView>
  </sheetViews>
  <sheetFormatPr baseColWidth="10" defaultRowHeight="16" x14ac:dyDescent="0.2"/>
  <sheetData>
    <row r="1" spans="1:5" x14ac:dyDescent="0.2">
      <c r="A1" t="s">
        <v>42</v>
      </c>
      <c r="B1" t="s">
        <v>43</v>
      </c>
      <c r="C1" t="s">
        <v>46</v>
      </c>
      <c r="D1" t="s">
        <v>47</v>
      </c>
      <c r="E1" t="s">
        <v>48</v>
      </c>
    </row>
    <row r="2" spans="1:5" x14ac:dyDescent="0.2">
      <c r="A2">
        <v>0</v>
      </c>
      <c r="B2">
        <v>9</v>
      </c>
      <c r="C2">
        <v>0</v>
      </c>
      <c r="D2">
        <v>0</v>
      </c>
      <c r="E2">
        <v>0</v>
      </c>
    </row>
    <row r="3" spans="1:5" x14ac:dyDescent="0.2">
      <c r="A3">
        <v>10</v>
      </c>
      <c r="B3">
        <v>19</v>
      </c>
      <c r="C3">
        <v>0</v>
      </c>
      <c r="D3">
        <v>0</v>
      </c>
      <c r="E3">
        <v>0</v>
      </c>
    </row>
    <row r="4" spans="1:5" x14ac:dyDescent="0.2">
      <c r="A4">
        <v>20</v>
      </c>
      <c r="B4">
        <v>29</v>
      </c>
      <c r="C4">
        <v>4</v>
      </c>
      <c r="D4">
        <v>0.8</v>
      </c>
      <c r="E4">
        <v>7.4</v>
      </c>
    </row>
    <row r="5" spans="1:5" x14ac:dyDescent="0.2">
      <c r="A5">
        <v>30</v>
      </c>
      <c r="B5">
        <v>39</v>
      </c>
      <c r="C5">
        <v>2.8</v>
      </c>
      <c r="D5">
        <v>2.4</v>
      </c>
      <c r="E5">
        <v>3.6</v>
      </c>
    </row>
    <row r="6" spans="1:5" x14ac:dyDescent="0.2">
      <c r="A6">
        <v>40</v>
      </c>
      <c r="B6">
        <v>49</v>
      </c>
      <c r="C6">
        <v>5.6</v>
      </c>
      <c r="D6">
        <v>3</v>
      </c>
      <c r="E6">
        <v>8.4</v>
      </c>
    </row>
    <row r="7" spans="1:5" x14ac:dyDescent="0.2">
      <c r="A7">
        <v>50</v>
      </c>
      <c r="B7">
        <v>59</v>
      </c>
      <c r="C7">
        <v>5.9</v>
      </c>
      <c r="D7">
        <v>3.1</v>
      </c>
      <c r="E7">
        <v>9.5</v>
      </c>
    </row>
    <row r="8" spans="1:5" x14ac:dyDescent="0.2">
      <c r="A8">
        <v>60</v>
      </c>
      <c r="B8">
        <v>69</v>
      </c>
      <c r="C8">
        <v>5.7</v>
      </c>
      <c r="D8">
        <v>2.6</v>
      </c>
      <c r="E8">
        <v>8.1999999999999993</v>
      </c>
    </row>
    <row r="9" spans="1:5" x14ac:dyDescent="0.2">
      <c r="A9">
        <v>70</v>
      </c>
      <c r="B9">
        <v>79</v>
      </c>
      <c r="C9">
        <v>5</v>
      </c>
      <c r="D9">
        <v>2.7</v>
      </c>
      <c r="E9">
        <v>7.8</v>
      </c>
    </row>
    <row r="10" spans="1:5" x14ac:dyDescent="0.2">
      <c r="A10">
        <v>80</v>
      </c>
      <c r="B10">
        <v>89</v>
      </c>
      <c r="C10">
        <v>3.9</v>
      </c>
      <c r="D10">
        <v>2.1</v>
      </c>
      <c r="E10">
        <v>6.5</v>
      </c>
    </row>
    <row r="11" spans="1:5" x14ac:dyDescent="0.2">
      <c r="A11">
        <v>90</v>
      </c>
      <c r="B11">
        <v>100</v>
      </c>
      <c r="C11">
        <v>3</v>
      </c>
      <c r="D11">
        <v>0.7</v>
      </c>
      <c r="E11">
        <v>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E79F-AD37-DE40-B91C-BDC777325B16}">
  <dimension ref="A1:E11"/>
  <sheetViews>
    <sheetView workbookViewId="0">
      <selection activeCell="C2" sqref="C2:C11"/>
    </sheetView>
  </sheetViews>
  <sheetFormatPr baseColWidth="10" defaultRowHeight="16" x14ac:dyDescent="0.2"/>
  <sheetData>
    <row r="1" spans="1:5" x14ac:dyDescent="0.2">
      <c r="A1" t="s">
        <v>42</v>
      </c>
      <c r="B1" t="s">
        <v>43</v>
      </c>
      <c r="C1" t="s">
        <v>46</v>
      </c>
      <c r="D1" t="s">
        <v>47</v>
      </c>
      <c r="E1" t="s">
        <v>48</v>
      </c>
    </row>
    <row r="2" spans="1:5" x14ac:dyDescent="0.2">
      <c r="A2">
        <v>0</v>
      </c>
      <c r="B2">
        <v>9</v>
      </c>
      <c r="C2">
        <v>2</v>
      </c>
      <c r="D2">
        <v>1.7</v>
      </c>
      <c r="E2">
        <v>2.7</v>
      </c>
    </row>
    <row r="3" spans="1:5" x14ac:dyDescent="0.2">
      <c r="A3">
        <v>10</v>
      </c>
      <c r="B3">
        <v>19</v>
      </c>
      <c r="C3">
        <v>1.8</v>
      </c>
      <c r="D3">
        <v>1</v>
      </c>
      <c r="E3">
        <v>3.1</v>
      </c>
    </row>
    <row r="4" spans="1:5" x14ac:dyDescent="0.2">
      <c r="A4">
        <v>20</v>
      </c>
      <c r="B4">
        <v>29</v>
      </c>
      <c r="C4">
        <v>2.5</v>
      </c>
      <c r="D4">
        <v>1.8</v>
      </c>
      <c r="E4">
        <v>4</v>
      </c>
    </row>
    <row r="5" spans="1:5" x14ac:dyDescent="0.2">
      <c r="A5">
        <v>30</v>
      </c>
      <c r="B5">
        <v>39</v>
      </c>
      <c r="C5">
        <v>3.7</v>
      </c>
      <c r="D5">
        <v>2</v>
      </c>
      <c r="E5">
        <v>5.8</v>
      </c>
    </row>
    <row r="6" spans="1:5" x14ac:dyDescent="0.2">
      <c r="A6">
        <v>40</v>
      </c>
      <c r="B6">
        <v>49</v>
      </c>
      <c r="C6">
        <v>3.9</v>
      </c>
      <c r="D6">
        <v>2.2999999999999998</v>
      </c>
      <c r="E6">
        <v>6.1</v>
      </c>
    </row>
    <row r="7" spans="1:5" x14ac:dyDescent="0.2">
      <c r="A7">
        <v>50</v>
      </c>
      <c r="B7">
        <v>59</v>
      </c>
      <c r="C7">
        <v>3.8</v>
      </c>
      <c r="D7">
        <v>2.5</v>
      </c>
      <c r="E7">
        <v>6.7</v>
      </c>
    </row>
    <row r="8" spans="1:5" x14ac:dyDescent="0.2">
      <c r="A8">
        <v>60</v>
      </c>
      <c r="B8">
        <v>69</v>
      </c>
      <c r="C8">
        <v>4.3</v>
      </c>
      <c r="D8">
        <v>2.5</v>
      </c>
      <c r="E8">
        <v>6.8</v>
      </c>
    </row>
    <row r="9" spans="1:5" x14ac:dyDescent="0.2">
      <c r="A9">
        <v>70</v>
      </c>
      <c r="B9">
        <v>79</v>
      </c>
      <c r="C9">
        <v>4.5999999999999996</v>
      </c>
      <c r="D9">
        <v>2.8</v>
      </c>
      <c r="E9">
        <v>7.8</v>
      </c>
    </row>
    <row r="10" spans="1:5" x14ac:dyDescent="0.2">
      <c r="A10">
        <v>80</v>
      </c>
      <c r="B10">
        <v>89</v>
      </c>
      <c r="C10">
        <v>4.4000000000000004</v>
      </c>
      <c r="D10">
        <v>2.7</v>
      </c>
      <c r="E10">
        <v>7.7</v>
      </c>
    </row>
    <row r="11" spans="1:5" x14ac:dyDescent="0.2">
      <c r="A11">
        <v>90</v>
      </c>
      <c r="B11">
        <v>100</v>
      </c>
      <c r="C11">
        <v>4.8</v>
      </c>
      <c r="D11">
        <v>2.8</v>
      </c>
      <c r="E11">
        <v>8.4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ECBB-8FB1-8945-83E7-3F83014A7F75}">
  <dimension ref="A1:G11"/>
  <sheetViews>
    <sheetView workbookViewId="0">
      <selection activeCell="A2" sqref="A2:G2"/>
    </sheetView>
  </sheetViews>
  <sheetFormatPr baseColWidth="10" defaultRowHeight="16" x14ac:dyDescent="0.2"/>
  <cols>
    <col min="5" max="5" width="12.6640625" bestFit="1" customWidth="1"/>
    <col min="6" max="6" width="13.6640625" bestFit="1" customWidth="1"/>
  </cols>
  <sheetData>
    <row r="1" spans="1:7" x14ac:dyDescent="0.2">
      <c r="A1" t="s">
        <v>10</v>
      </c>
      <c r="B1" t="s">
        <v>11</v>
      </c>
      <c r="C1" t="s">
        <v>14</v>
      </c>
      <c r="D1" t="s">
        <v>15</v>
      </c>
      <c r="E1" t="s">
        <v>12</v>
      </c>
      <c r="F1" t="s">
        <v>23</v>
      </c>
      <c r="G1" t="s">
        <v>24</v>
      </c>
    </row>
    <row r="2" spans="1:7" x14ac:dyDescent="0.2">
      <c r="A2">
        <v>0</v>
      </c>
      <c r="B2">
        <v>9</v>
      </c>
      <c r="C2">
        <v>0</v>
      </c>
      <c r="D2">
        <v>0</v>
      </c>
      <c r="E2" t="s">
        <v>13</v>
      </c>
      <c r="F2">
        <v>13</v>
      </c>
      <c r="G2">
        <v>13</v>
      </c>
    </row>
    <row r="3" spans="1:7" x14ac:dyDescent="0.2">
      <c r="A3">
        <v>10</v>
      </c>
      <c r="B3">
        <v>19</v>
      </c>
      <c r="C3">
        <v>0</v>
      </c>
      <c r="D3">
        <v>0</v>
      </c>
      <c r="E3" t="s">
        <v>13</v>
      </c>
      <c r="F3">
        <v>1</v>
      </c>
      <c r="G3">
        <v>7</v>
      </c>
    </row>
    <row r="4" spans="1:7" x14ac:dyDescent="0.2">
      <c r="A4">
        <v>20</v>
      </c>
      <c r="B4">
        <v>29</v>
      </c>
      <c r="C4">
        <v>3</v>
      </c>
      <c r="D4">
        <v>1</v>
      </c>
      <c r="E4">
        <v>4</v>
      </c>
      <c r="F4">
        <v>42</v>
      </c>
      <c r="G4">
        <v>55</v>
      </c>
    </row>
    <row r="5" spans="1:7" x14ac:dyDescent="0.2">
      <c r="A5">
        <v>30</v>
      </c>
      <c r="B5">
        <v>39</v>
      </c>
      <c r="C5">
        <v>6</v>
      </c>
      <c r="D5">
        <v>2</v>
      </c>
      <c r="E5">
        <v>2.8</v>
      </c>
      <c r="F5">
        <v>130</v>
      </c>
      <c r="G5">
        <v>81</v>
      </c>
    </row>
    <row r="6" spans="1:7" x14ac:dyDescent="0.2">
      <c r="A6">
        <v>40</v>
      </c>
      <c r="B6">
        <v>49</v>
      </c>
      <c r="C6">
        <v>19</v>
      </c>
      <c r="D6">
        <v>3</v>
      </c>
      <c r="E6">
        <v>5.6</v>
      </c>
      <c r="F6">
        <v>233</v>
      </c>
      <c r="G6">
        <v>119</v>
      </c>
    </row>
    <row r="7" spans="1:7" x14ac:dyDescent="0.2">
      <c r="A7">
        <v>50</v>
      </c>
      <c r="B7">
        <v>59</v>
      </c>
      <c r="C7">
        <v>40</v>
      </c>
      <c r="D7">
        <v>13</v>
      </c>
      <c r="E7">
        <v>5.9</v>
      </c>
      <c r="F7">
        <v>327</v>
      </c>
      <c r="G7">
        <v>188</v>
      </c>
    </row>
    <row r="8" spans="1:7" x14ac:dyDescent="0.2">
      <c r="A8">
        <v>60</v>
      </c>
      <c r="B8">
        <v>69</v>
      </c>
      <c r="C8">
        <v>56</v>
      </c>
      <c r="D8">
        <v>28</v>
      </c>
      <c r="E8">
        <v>5.7</v>
      </c>
      <c r="F8">
        <v>300</v>
      </c>
      <c r="G8">
        <v>233</v>
      </c>
    </row>
    <row r="9" spans="1:7" x14ac:dyDescent="0.2">
      <c r="A9">
        <v>70</v>
      </c>
      <c r="B9">
        <v>79</v>
      </c>
      <c r="C9">
        <v>91</v>
      </c>
      <c r="D9">
        <v>54</v>
      </c>
      <c r="E9">
        <v>5</v>
      </c>
      <c r="F9">
        <v>254</v>
      </c>
      <c r="G9">
        <v>197</v>
      </c>
    </row>
    <row r="10" spans="1:7" x14ac:dyDescent="0.2">
      <c r="A10">
        <v>80</v>
      </c>
      <c r="B10">
        <v>89</v>
      </c>
      <c r="C10">
        <v>94</v>
      </c>
      <c r="D10">
        <v>76</v>
      </c>
      <c r="E10">
        <v>3.9</v>
      </c>
      <c r="F10">
        <v>155</v>
      </c>
      <c r="G10">
        <v>158</v>
      </c>
    </row>
    <row r="11" spans="1:7" x14ac:dyDescent="0.2">
      <c r="A11">
        <v>90</v>
      </c>
      <c r="B11">
        <v>100</v>
      </c>
      <c r="C11">
        <v>28</v>
      </c>
      <c r="D11">
        <v>39</v>
      </c>
      <c r="E11">
        <v>3</v>
      </c>
      <c r="F11">
        <v>44</v>
      </c>
      <c r="G11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qmat</vt:lpstr>
      <vt:lpstr>qmat_base</vt:lpstr>
      <vt:lpstr>parameter_list</vt:lpstr>
      <vt:lpstr>symp_hospitalization</vt:lpstr>
      <vt:lpstr>symp_hospitalization_old</vt:lpstr>
      <vt:lpstr>percent_dead_recover_days</vt:lpstr>
      <vt:lpstr>days_dead</vt:lpstr>
      <vt:lpstr>days_recover</vt:lpstr>
      <vt:lpstr>died</vt:lpstr>
      <vt:lpstr>recovered</vt:lpstr>
      <vt:lpstr>hospitalization_old</vt:lpstr>
      <vt:lpstr>duration_onset_hospit</vt:lpstr>
      <vt:lpstr>Sheet7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Tatapudi, Shalome Hanisha Anand</dc:creator>
  <cp:lastModifiedBy>Tatapudi, Shalome Hanisha Anand</cp:lastModifiedBy>
  <dcterms:created xsi:type="dcterms:W3CDTF">2020-04-04T23:01:26Z</dcterms:created>
  <dcterms:modified xsi:type="dcterms:W3CDTF">2020-05-18T18:16:27Z</dcterms:modified>
</cp:coreProperties>
</file>