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D:\Docs\DBs\GitHub\TRPO-Project-Team1\Docs\"/>
    </mc:Choice>
  </mc:AlternateContent>
  <xr:revisionPtr revIDLastSave="0" documentId="13_ncr:1_{226C4E49-5E9B-4735-B2A7-2E642E15763B}" xr6:coauthVersionLast="47" xr6:coauthVersionMax="47" xr10:uidLastSave="{00000000-0000-0000-0000-000000000000}"/>
  <bookViews>
    <workbookView xWindow="-108" yWindow="-108" windowWidth="23256" windowHeight="12456" activeTab="2" xr2:uid="{10DA072E-B3FB-43A2-9663-AB2A98D47E7B}"/>
  </bookViews>
  <sheets>
    <sheet name="НСИ" sheetId="5" r:id="rId1"/>
    <sheet name="Учет акций" sheetId="1" state="hidden" r:id="rId2"/>
    <sheet name="История" sheetId="7" r:id="rId3"/>
    <sheet name="1" sheetId="10" state="hidden" r:id="rId4"/>
    <sheet name="Портфель" sheetId="13" r:id="rId5"/>
    <sheet name="Золото" sheetId="9" r:id="rId6"/>
    <sheet name="USD" sheetId="8" r:id="rId7"/>
    <sheet name="SBER" sheetId="2" state="hidden" r:id="rId8"/>
    <sheet name="YNDX" sheetId="3" state="hidden" r:id="rId9"/>
    <sheet name="MTSS" sheetId="4" state="hidden" r:id="rId10"/>
    <sheet name="OZON" sheetId="6" state="hidden"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3" l="1"/>
  <c r="E3" i="13"/>
  <c r="E4" i="13"/>
  <c r="E5" i="13"/>
  <c r="E6" i="13"/>
  <c r="E7" i="13"/>
  <c r="E8" i="13"/>
  <c r="E9" i="13"/>
  <c r="E2" i="13"/>
  <c r="G10" i="10"/>
  <c r="I10" i="10" s="1" a="1"/>
  <c r="I10" i="10" s="1"/>
  <c r="G3" i="10"/>
  <c r="I3" i="10" s="1" a="1"/>
  <c r="I3" i="10" s="1"/>
  <c r="G4" i="10"/>
  <c r="I4" i="10" s="1" a="1"/>
  <c r="I4" i="10" s="1"/>
  <c r="G5" i="10"/>
  <c r="I5" i="10" s="1" a="1"/>
  <c r="I5" i="10" s="1"/>
  <c r="G6" i="10"/>
  <c r="I6" i="10" s="1" a="1"/>
  <c r="I6" i="10" s="1"/>
  <c r="G7" i="10"/>
  <c r="I7" i="10" s="1" a="1"/>
  <c r="I7" i="10" s="1"/>
  <c r="G8" i="10"/>
  <c r="I8" i="10" s="1" a="1"/>
  <c r="I8" i="10" s="1"/>
  <c r="G9" i="10"/>
  <c r="I9" i="10" s="1" a="1"/>
  <c r="I9" i="10" s="1"/>
  <c r="G2" i="10"/>
  <c r="I2" i="10" s="1" a="1"/>
  <c r="I2" i="10" s="1"/>
  <c r="H2" i="10"/>
  <c r="H10" i="10"/>
  <c r="H3" i="10"/>
  <c r="H4" i="10"/>
  <c r="H5" i="10"/>
  <c r="H7" i="10"/>
  <c r="H8" i="10"/>
  <c r="H9" i="10"/>
  <c r="H6" i="10"/>
  <c r="E5" i="10"/>
  <c r="C5" i="10" s="1"/>
  <c r="J10" i="13"/>
  <c r="I10" i="13"/>
  <c r="G10" i="13" a="1"/>
  <c r="G10" i="13" s="1"/>
  <c r="H10" i="13" s="1"/>
  <c r="D10" i="13"/>
  <c r="C10" i="13"/>
  <c r="B10" i="13" a="1"/>
  <c r="B10" i="13" s="1"/>
  <c r="J9" i="13"/>
  <c r="M9" i="13" s="1"/>
  <c r="I9" i="13"/>
  <c r="G9" i="13" a="1"/>
  <c r="G9" i="13" s="1"/>
  <c r="F9" i="13"/>
  <c r="D9" i="13"/>
  <c r="C9" i="13"/>
  <c r="B9" i="13" a="1"/>
  <c r="B9" i="13" s="1"/>
  <c r="J8" i="13"/>
  <c r="I8" i="13"/>
  <c r="G8" i="13" a="1"/>
  <c r="G8" i="13" s="1"/>
  <c r="F8" i="13"/>
  <c r="D8" i="13"/>
  <c r="C8" i="13"/>
  <c r="B8" i="13" a="1"/>
  <c r="B8" i="13" s="1"/>
  <c r="J7" i="13"/>
  <c r="M7" i="13" s="1"/>
  <c r="I7" i="13"/>
  <c r="F7" i="13"/>
  <c r="D7" i="13"/>
  <c r="G7" i="13" s="1" a="1"/>
  <c r="G7" i="13" s="1"/>
  <c r="C7" i="13"/>
  <c r="B7" i="13" a="1"/>
  <c r="B7" i="13" s="1"/>
  <c r="J6" i="13"/>
  <c r="I6" i="13"/>
  <c r="G6" i="13" a="1"/>
  <c r="G6" i="13" s="1"/>
  <c r="F6" i="13"/>
  <c r="D6" i="13"/>
  <c r="C6" i="13"/>
  <c r="B6" i="13" a="1"/>
  <c r="B6" i="13" s="1"/>
  <c r="J5" i="13"/>
  <c r="I5" i="13"/>
  <c r="F5" i="13"/>
  <c r="D5" i="13"/>
  <c r="G5" i="13" s="1" a="1"/>
  <c r="G5" i="13" s="1"/>
  <c r="C5" i="13"/>
  <c r="B5" i="13" a="1"/>
  <c r="B5" i="13" s="1"/>
  <c r="J4" i="13"/>
  <c r="I4" i="13"/>
  <c r="F4" i="13"/>
  <c r="D4" i="13"/>
  <c r="G4" i="13" s="1" a="1"/>
  <c r="G4" i="13" s="1"/>
  <c r="C4" i="13"/>
  <c r="B4" i="13" a="1"/>
  <c r="B4" i="13" s="1"/>
  <c r="J3" i="13"/>
  <c r="I3" i="13"/>
  <c r="G3" i="13" a="1"/>
  <c r="G3" i="13" s="1"/>
  <c r="F3" i="13"/>
  <c r="D3" i="13"/>
  <c r="C3" i="13"/>
  <c r="B3" i="13" a="1"/>
  <c r="B3" i="13" s="1"/>
  <c r="J2" i="13"/>
  <c r="M2" i="13" s="1"/>
  <c r="I2" i="13"/>
  <c r="F2" i="13"/>
  <c r="D2" i="13"/>
  <c r="C2" i="13"/>
  <c r="B2" i="13" a="1"/>
  <c r="B2" i="13" s="1"/>
  <c r="E7" i="10"/>
  <c r="C7" i="10" s="1"/>
  <c r="E8" i="10"/>
  <c r="C8" i="10" s="1"/>
  <c r="E9" i="10"/>
  <c r="F9" i="10" s="1" a="1"/>
  <c r="F9" i="10" s="1"/>
  <c r="M9" i="10" s="1"/>
  <c r="E10" i="10"/>
  <c r="C10" i="10" s="1"/>
  <c r="E2" i="10"/>
  <c r="C2" i="10" s="1"/>
  <c r="E3" i="10"/>
  <c r="C3" i="10" s="1"/>
  <c r="E4" i="10"/>
  <c r="F4" i="10" s="1" a="1"/>
  <c r="F4" i="10" s="1"/>
  <c r="M4" i="10" s="1"/>
  <c r="E6" i="10"/>
  <c r="F6" i="10" s="1" a="1"/>
  <c r="F6" i="10" s="1"/>
  <c r="D10" i="10"/>
  <c r="D3" i="10"/>
  <c r="D4" i="10"/>
  <c r="D5" i="10"/>
  <c r="D6" i="10"/>
  <c r="D7" i="10"/>
  <c r="D8" i="10"/>
  <c r="D9" i="10"/>
  <c r="D2" i="10"/>
  <c r="K3" i="10"/>
  <c r="K4" i="10"/>
  <c r="K5" i="10"/>
  <c r="K6" i="10"/>
  <c r="K7" i="10"/>
  <c r="K8" i="10"/>
  <c r="K9" i="10"/>
  <c r="K10" i="10"/>
  <c r="J3" i="10"/>
  <c r="N3" i="10" s="1"/>
  <c r="J4" i="10"/>
  <c r="N4" i="10" s="1"/>
  <c r="J5" i="10"/>
  <c r="N5" i="10" s="1"/>
  <c r="J6" i="10"/>
  <c r="J7" i="10"/>
  <c r="N7" i="10" s="1"/>
  <c r="J8" i="10"/>
  <c r="N8" i="10" s="1"/>
  <c r="J9" i="10"/>
  <c r="N9" i="10" s="1"/>
  <c r="J10" i="10"/>
  <c r="J2" i="10"/>
  <c r="G2" i="7"/>
  <c r="B10" i="10" a="1"/>
  <c r="B10" i="10" s="1"/>
  <c r="F10" i="10" a="1"/>
  <c r="F10" i="10" s="1"/>
  <c r="G39" i="7"/>
  <c r="G59" i="7"/>
  <c r="G50" i="7"/>
  <c r="G41" i="7"/>
  <c r="G34" i="7"/>
  <c r="G27" i="7"/>
  <c r="G22" i="7"/>
  <c r="G17" i="7"/>
  <c r="G12" i="7"/>
  <c r="G7" i="7"/>
  <c r="G4" i="7"/>
  <c r="G5" i="7"/>
  <c r="G6" i="7"/>
  <c r="G8" i="7"/>
  <c r="G9" i="7"/>
  <c r="G10" i="7"/>
  <c r="G11" i="7"/>
  <c r="G13" i="7"/>
  <c r="G14" i="7"/>
  <c r="G15" i="7"/>
  <c r="G16" i="7"/>
  <c r="G18" i="7"/>
  <c r="G19" i="7"/>
  <c r="G20" i="7"/>
  <c r="G21" i="7"/>
  <c r="G23" i="7"/>
  <c r="G24" i="7"/>
  <c r="G25" i="7"/>
  <c r="G26" i="7"/>
  <c r="G28" i="7"/>
  <c r="G29" i="7"/>
  <c r="G30" i="7"/>
  <c r="G31" i="7"/>
  <c r="G32" i="7"/>
  <c r="K2" i="10" s="1"/>
  <c r="G33" i="7"/>
  <c r="G35" i="7"/>
  <c r="G36" i="7"/>
  <c r="G37" i="7"/>
  <c r="G38" i="7"/>
  <c r="G40" i="7"/>
  <c r="G42" i="7"/>
  <c r="G43" i="7"/>
  <c r="G44" i="7"/>
  <c r="G45" i="7"/>
  <c r="G46" i="7"/>
  <c r="G47" i="7"/>
  <c r="G48" i="7"/>
  <c r="G49" i="7"/>
  <c r="G51" i="7"/>
  <c r="G52" i="7"/>
  <c r="G53" i="7"/>
  <c r="G54" i="7"/>
  <c r="G55" i="7"/>
  <c r="G56" i="7"/>
  <c r="G57" i="7"/>
  <c r="G58" i="7"/>
  <c r="G76" i="7"/>
  <c r="G77" i="7"/>
  <c r="G78" i="7"/>
  <c r="G3" i="7"/>
  <c r="F3" i="10" a="1"/>
  <c r="F3" i="10" s="1"/>
  <c r="M3" i="10" s="1"/>
  <c r="F5" i="10" a="1"/>
  <c r="F5" i="10" s="1"/>
  <c r="M5" i="10" s="1"/>
  <c r="F7" i="10" a="1"/>
  <c r="F7" i="10" s="1"/>
  <c r="B2" i="10" a="1"/>
  <c r="B2" i="10" s="1"/>
  <c r="B3" i="10" a="1"/>
  <c r="B3" i="10" s="1"/>
  <c r="B4" i="10" a="1"/>
  <c r="B4" i="10" s="1"/>
  <c r="B5" i="10" a="1"/>
  <c r="B5" i="10" s="1"/>
  <c r="B6" i="10" a="1"/>
  <c r="B6" i="10" s="1"/>
  <c r="B7" i="10" a="1"/>
  <c r="B7" i="10" s="1"/>
  <c r="B8" i="10" a="1"/>
  <c r="B8" i="10" s="1"/>
  <c r="B9" i="10" a="1"/>
  <c r="B9" i="10" s="1"/>
  <c r="A1" i="2" a="1"/>
  <c r="A1" i="6" a="1"/>
  <c r="A1" i="4" a="1"/>
  <c r="A1" i="3" a="1"/>
  <c r="M6" i="13" l="1"/>
  <c r="M3" i="13"/>
  <c r="M5" i="13"/>
  <c r="M8" i="13"/>
  <c r="M4" i="13"/>
  <c r="M12" i="13" s="1"/>
  <c r="I12" i="10"/>
  <c r="F8" i="10" a="1"/>
  <c r="F8" i="10" s="1"/>
  <c r="M8" i="10" s="1"/>
  <c r="O8" i="10" s="1"/>
  <c r="M7" i="10"/>
  <c r="M6" i="10"/>
  <c r="F2" i="10" a="1"/>
  <c r="F2" i="10" s="1"/>
  <c r="M2" i="10" s="1"/>
  <c r="E12" i="13"/>
  <c r="C9" i="10"/>
  <c r="H12" i="10"/>
  <c r="C4" i="10"/>
  <c r="C6" i="10"/>
  <c r="G2" i="13" a="1"/>
  <c r="G2" i="13" s="1"/>
  <c r="G12" i="13" s="1"/>
  <c r="H4" i="13"/>
  <c r="L4" i="13" s="1"/>
  <c r="H9" i="13"/>
  <c r="L9" i="13" s="1"/>
  <c r="N9" i="13" s="1"/>
  <c r="H3" i="13"/>
  <c r="L3" i="13" s="1"/>
  <c r="N3" i="13" s="1"/>
  <c r="H8" i="13"/>
  <c r="L8" i="13" s="1"/>
  <c r="N8" i="13" s="1"/>
  <c r="H5" i="13"/>
  <c r="L5" i="13" s="1"/>
  <c r="H6" i="13"/>
  <c r="L6" i="13" s="1"/>
  <c r="N6" i="13" s="1"/>
  <c r="H7" i="13"/>
  <c r="L7" i="13" s="1"/>
  <c r="N7" i="13" s="1"/>
  <c r="N6" i="10"/>
  <c r="N2" i="10"/>
  <c r="O4" i="10"/>
  <c r="O6" i="10"/>
  <c r="O9" i="10"/>
  <c r="O5" i="10"/>
  <c r="O7" i="10"/>
  <c r="O3" i="10"/>
  <c r="A1" i="6"/>
  <c r="C5" i="1" s="1"/>
  <c r="A1" i="4"/>
  <c r="C4" i="1" s="1"/>
  <c r="A1" i="3"/>
  <c r="A1" i="2"/>
  <c r="N5" i="13" l="1"/>
  <c r="N4" i="13"/>
  <c r="F12" i="10"/>
  <c r="H2" i="13"/>
  <c r="L2" i="13" s="1"/>
  <c r="N2" i="13" s="1"/>
  <c r="L12" i="13"/>
  <c r="N12" i="13" s="1"/>
  <c r="O12" i="13" s="1"/>
  <c r="M12" i="10"/>
  <c r="C2" i="1"/>
  <c r="F5" i="1"/>
  <c r="H5" i="1" s="1"/>
  <c r="E5" i="1"/>
  <c r="G5" i="1" s="1"/>
  <c r="E4" i="1"/>
  <c r="G4" i="1" s="1"/>
  <c r="F4" i="1"/>
  <c r="H4" i="1" s="1"/>
  <c r="O12" i="10" l="1"/>
  <c r="P12" i="10" s="1"/>
  <c r="O2" i="10"/>
  <c r="J4" i="1"/>
  <c r="K4" i="1" s="1"/>
  <c r="J5" i="1"/>
  <c r="K5" i="1" s="1"/>
  <c r="F2" i="1"/>
  <c r="H2" i="1" s="1"/>
  <c r="E2" i="1"/>
  <c r="G2" i="1" s="1"/>
  <c r="J2" i="1" l="1"/>
  <c r="K2" i="1" s="1"/>
  <c r="C3" i="1"/>
  <c r="E3" i="1"/>
  <c r="G3" i="1" s="1"/>
  <c r="F3" i="1" l="1"/>
  <c r="H3" i="1" s="1"/>
  <c r="J3" i="1" s="1"/>
  <c r="J6" i="1" s="1"/>
  <c r="K6" i="1" s="1"/>
  <c r="K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4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futureMetadata>
  <cellMetadata count="1">
    <bk>
      <rc t="1" v="0"/>
    </bk>
  </cellMetadata>
  <valueMetadata count="4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valueMetadata>
</metadata>
</file>

<file path=xl/sharedStrings.xml><?xml version="1.0" encoding="utf-8"?>
<sst xmlns="http://schemas.openxmlformats.org/spreadsheetml/2006/main" count="262" uniqueCount="65">
  <si>
    <t>Инструмент</t>
  </si>
  <si>
    <t>Дата покупки</t>
  </si>
  <si>
    <t>Количество бумаг</t>
  </si>
  <si>
    <t>Сумма покупки</t>
  </si>
  <si>
    <t>Сумма продажи</t>
  </si>
  <si>
    <t>Доход</t>
  </si>
  <si>
    <t>Купоны/ дивиденды</t>
  </si>
  <si>
    <t>Цена закрытия в дату покупки, в рублях</t>
  </si>
  <si>
    <t>Ставка доходности</t>
  </si>
  <si>
    <t>Цена текущая, в рублях</t>
  </si>
  <si>
    <t>Текущая дата</t>
  </si>
  <si>
    <t>Формула</t>
  </si>
  <si>
    <t>Лист</t>
  </si>
  <si>
    <t>Комментарий (что рассчитвает)</t>
  </si>
  <si>
    <t>ID_ИСТ</t>
  </si>
  <si>
    <t>Дата</t>
  </si>
  <si>
    <t>Сумма</t>
  </si>
  <si>
    <t>Цена</t>
  </si>
  <si>
    <t>Кол-во</t>
  </si>
  <si>
    <t>Тип</t>
  </si>
  <si>
    <t>Акция</t>
  </si>
  <si>
    <t>Покупка</t>
  </si>
  <si>
    <t>Учет</t>
  </si>
  <si>
    <t>Учет (неторговый день)</t>
  </si>
  <si>
    <t>Наименование</t>
  </si>
  <si>
    <t>Валюта</t>
  </si>
  <si>
    <t>ПИФ</t>
  </si>
  <si>
    <t>Золото</t>
  </si>
  <si>
    <t>Драгоценный металл</t>
  </si>
  <si>
    <t>Облигация 1</t>
  </si>
  <si>
    <t>Акция 1</t>
  </si>
  <si>
    <t>Облигация</t>
  </si>
  <si>
    <t>Облигация 2</t>
  </si>
  <si>
    <t>Продажа</t>
  </si>
  <si>
    <t>Ставка доходности, %</t>
  </si>
  <si>
    <t>Доходность</t>
  </si>
  <si>
    <t>доход / сумма_вложений</t>
  </si>
  <si>
    <t>сумма_продажи - сумма_вложений</t>
  </si>
  <si>
    <t>Зачисление дивидендов</t>
  </si>
  <si>
    <t>Зачисление купонов</t>
  </si>
  <si>
    <t>Доп. зачисления</t>
  </si>
  <si>
    <t>Сред. цена покупки</t>
  </si>
  <si>
    <t>Ставка доходности, % год</t>
  </si>
  <si>
    <t>Срок инвестиций, дней</t>
  </si>
  <si>
    <t>Public Joint-Stock Company Sberbank of Russia (MISX:SBER)</t>
  </si>
  <si>
    <t>Yandex NV (MISX:YNDX)</t>
  </si>
  <si>
    <t>Mobile TeleSystems Public Joint Stock Company (MISX:MTSS)</t>
  </si>
  <si>
    <t>Ozon Holdings PLC (MISX:OZON)</t>
  </si>
  <si>
    <t>Public Joint Stock Company Gazprom (MISX:GAZP)</t>
  </si>
  <si>
    <t>USD/RUB</t>
  </si>
  <si>
    <t>Sber-Otvetstvennye inv BPIRFI (MISX:SBRI)</t>
  </si>
  <si>
    <t>Текущая сумма активов</t>
  </si>
  <si>
    <t>Текущая сред. цена активов</t>
  </si>
  <si>
    <t>RUB</t>
  </si>
  <si>
    <t>Пополнение счета</t>
  </si>
  <si>
    <t>Кол-во (текущ.)</t>
  </si>
  <si>
    <t>Кол-во (продано)</t>
  </si>
  <si>
    <t>Прибыль (фикс.)</t>
  </si>
  <si>
    <t>Прибыль (ожид.)</t>
  </si>
  <si>
    <t>Кол-во (общ.)</t>
  </si>
  <si>
    <t>Статус</t>
  </si>
  <si>
    <t>Общая сумма покупки</t>
  </si>
  <si>
    <t>Прибыль</t>
  </si>
  <si>
    <t>Общая сумма активов</t>
  </si>
  <si>
    <t>Операция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</si>
</sst>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_-* #,##0.00\ [$₽-419]_-;\-* #,##0.00\ [$₽-419]_-;_-* &quot;-&quot;??\ [$₽-419]_-;_-@_-"/>
  </numFmts>
  <fonts count="6" x14ac:knownFonts="1">
    <font>
      <sz val="11"/>
      <color theme="1"/>
      <name val="Aptos Narrow"/>
      <family val="2"/>
      <charset val="204"/>
      <scheme val="minor"/>
    </font>
    <font>
      <sz val="11"/>
      <color theme="1"/>
      <name val="Aptos Narrow"/>
      <family val="2"/>
      <charset val="204"/>
      <scheme val="minor"/>
    </font>
    <font>
      <sz val="11"/>
      <color theme="1"/>
      <name val="Arial"/>
      <family val="2"/>
    </font>
    <font>
      <u/>
      <sz val="11"/>
      <color theme="10"/>
      <name val="Aptos Narrow"/>
      <family val="2"/>
      <charset val="204"/>
      <scheme val="minor"/>
    </font>
    <font>
      <sz val="11"/>
      <color theme="1"/>
      <name val="Arial"/>
    </font>
    <font>
      <sz val="11"/>
      <color theme="0" tint="-0.499984740745262"/>
      <name val="Aptos Narrow"/>
      <family val="2"/>
      <charset val="204"/>
      <scheme val="minor"/>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44" fontId="1" fillId="0" borderId="0" applyFont="0" applyFill="0" applyBorder="0" applyAlignment="0" applyProtection="0"/>
  </cellStyleXfs>
  <cellXfs count="24">
    <xf numFmtId="0" fontId="0" fillId="0" borderId="0" xfId="0"/>
    <xf numFmtId="0" fontId="2" fillId="0" borderId="0" xfId="0" applyFont="1" applyAlignment="1">
      <alignment horizontal="center" vertical="center" wrapText="1"/>
    </xf>
    <xf numFmtId="0" fontId="2" fillId="0" borderId="0" xfId="0" applyFont="1"/>
    <xf numFmtId="14" fontId="2" fillId="0" borderId="0" xfId="0" applyNumberFormat="1" applyFont="1"/>
    <xf numFmtId="164" fontId="2" fillId="0" borderId="0" xfId="0" applyNumberFormat="1" applyFont="1"/>
    <xf numFmtId="14" fontId="0" fillId="0" borderId="0" xfId="0" applyNumberFormat="1"/>
    <xf numFmtId="10" fontId="2" fillId="0" borderId="0" xfId="0" applyNumberFormat="1" applyFont="1"/>
    <xf numFmtId="0" fontId="3" fillId="0" borderId="0" xfId="2"/>
    <xf numFmtId="44" fontId="2" fillId="0" borderId="0" xfId="0" applyNumberFormat="1" applyFont="1"/>
    <xf numFmtId="9" fontId="2" fillId="0" borderId="0" xfId="1" applyFont="1"/>
    <xf numFmtId="14" fontId="4" fillId="0" borderId="0" xfId="0" applyNumberFormat="1" applyFont="1"/>
    <xf numFmtId="9" fontId="2" fillId="0" borderId="0" xfId="1" applyFont="1" applyBorder="1"/>
    <xf numFmtId="0" fontId="0" fillId="0" borderId="0" xfId="0" quotePrefix="1"/>
    <xf numFmtId="44" fontId="0" fillId="0" borderId="0" xfId="3" applyFont="1"/>
    <xf numFmtId="164" fontId="0" fillId="0" borderId="0" xfId="0" applyNumberFormat="1"/>
    <xf numFmtId="44" fontId="0" fillId="0" borderId="0" xfId="0" applyNumberFormat="1"/>
    <xf numFmtId="9" fontId="0" fillId="0" borderId="0" xfId="1" applyFont="1"/>
    <xf numFmtId="10" fontId="0" fillId="0" borderId="0" xfId="0" applyNumberFormat="1"/>
    <xf numFmtId="49" fontId="0" fillId="0" borderId="0" xfId="0" applyNumberFormat="1"/>
    <xf numFmtId="0" fontId="5" fillId="0" borderId="0" xfId="0" applyFont="1"/>
    <xf numFmtId="49" fontId="5" fillId="0" borderId="0" xfId="0" applyNumberFormat="1" applyFont="1"/>
    <xf numFmtId="14" fontId="5" fillId="0" borderId="0" xfId="0" applyNumberFormat="1" applyFont="1"/>
    <xf numFmtId="44" fontId="5" fillId="0" borderId="0" xfId="3" applyFont="1"/>
    <xf numFmtId="49" fontId="0" fillId="0" borderId="0" xfId="0" applyNumberFormat="1" applyAlignment="1">
      <alignment horizontal="right"/>
    </xf>
  </cellXfs>
  <cellStyles count="4">
    <cellStyle name="Гиперссылка" xfId="2" builtinId="8"/>
    <cellStyle name="Денежный" xfId="3" builtinId="4"/>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5">
  <a r="1" c="90">
    <v t="i">0</v>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54</v>
    <v t="i">55</v>
    <v t="i">56</v>
    <v t="i">57</v>
    <v t="i">58</v>
    <v t="i">61</v>
    <v t="i">62</v>
    <v t="i">63</v>
    <v t="i">64</v>
    <v t="i">68</v>
    <v t="i">69</v>
    <v t="i">70</v>
    <v t="i">71</v>
    <v t="i">72</v>
    <v t="i">75</v>
    <v t="i">76</v>
    <v t="i">77</v>
    <v t="i">78</v>
    <v t="i">79</v>
    <v t="i">82</v>
    <v t="i">83</v>
    <v t="i">84</v>
    <v t="i">85</v>
    <v t="i">86</v>
    <v t="i">89</v>
    <v t="i">90</v>
    <v t="i">91</v>
    <v t="i">92</v>
    <v t="i">93</v>
    <v t="i">96</v>
    <v t="i">97</v>
    <v t="i">98</v>
    <v t="i">99</v>
    <v t="i">100</v>
    <v t="i">103</v>
    <v t="i">104</v>
    <v t="i">105</v>
    <v t="i">106</v>
    <v t="i">107</v>
    <v t="i">110</v>
    <v t="i">111</v>
    <v t="i">112</v>
    <v t="i">113</v>
    <v t="i">114</v>
    <v t="i">115</v>
    <v t="i">117</v>
    <v t="i">118</v>
    <v t="i">120</v>
    <v t="i">121</v>
    <v t="i">124</v>
    <v t="i">125</v>
    <v t="i">126</v>
    <v t="i">128</v>
  </a>
  <a r="1" c="90">
    <v>273.64</v>
    <v>274.04000000000002</v>
    <v>273.45999999999998</v>
    <v>275.81</v>
    <v>276</v>
    <v>275.68</v>
    <v>275.89999999999998</v>
    <v>275.39999999999998</v>
    <v>276.10000000000002</v>
    <v>275.7</v>
    <v>277.7</v>
    <v>277.77999999999997</v>
    <v>275.29000000000002</v>
    <v>275.01</v>
    <v>276</v>
    <v>274.10000000000002</v>
    <v>272.95999999999998</v>
    <v>273.12</v>
    <v>273.73</v>
    <v>274.70999999999998</v>
    <v>275.89999999999998</v>
    <v>277</v>
    <v>276.51</v>
    <v>277.26</v>
    <v>278.75</v>
    <v>282.22000000000003</v>
    <v>282.82</v>
    <v>283.60000000000002</v>
    <v>287.75</v>
    <v>287.49</v>
    <v>289.7</v>
    <v>290</v>
    <v>288</v>
    <v>289</v>
    <v>287.17</v>
    <v>281.55</v>
    <v>282.74</v>
    <v>290.7</v>
    <v>292.52</v>
    <v>292.81</v>
    <v>293</v>
    <v>294.44</v>
    <v>298.97000000000003</v>
    <v>298.7</v>
    <v>298.14999999999998</v>
    <v>299.38</v>
    <v>300.05</v>
    <v>300.39999999999998</v>
    <v>300.10000000000002</v>
    <v>296.27999999999997</v>
    <v>298.60000000000002</v>
    <v>299.11</v>
    <v>295.7</v>
    <v>295</v>
    <v>295.99</v>
    <v>295.44</v>
    <v>294.3</v>
    <v>293.83999999999997</v>
    <v>294.92</v>
    <v>298.69</v>
    <v>298.89999999999998</v>
    <v>299.76</v>
    <v>300.55</v>
    <v>306.2</v>
    <v>305.94</v>
    <v>305.7</v>
    <v>306.92</v>
    <v>307.02999999999997</v>
    <v>306.89</v>
    <v>307.33</v>
    <v>306.8</v>
    <v>308</v>
    <v>307.97000000000003</v>
    <v>306.43</v>
    <v>308.16000000000003</v>
    <v>307.89999999999998</v>
    <v>313.3</v>
    <v>308.3</v>
    <v>307.86</v>
    <v>308.39999999999998</v>
    <v>309.14999999999998</v>
    <v>309.47000000000003</v>
    <v>308.38</v>
    <v>308.43</v>
    <v>307.10000000000002</v>
    <v>307.83999999999997</v>
    <v>306.97000000000003</v>
    <v>308.39</v>
    <v>310.89999999999998</v>
    <v>312.98</v>
  </a>
  <a r="1" c="90">
    <v>2570.4</v>
    <v>2568.6</v>
    <v>2573.8000000000002</v>
    <v>2605</v>
    <v>2611</v>
    <v>2599.6</v>
    <v>2614.6</v>
    <v>2625.4</v>
    <v>2671</v>
    <v>2649.8</v>
    <v>2640.8</v>
    <v>2626</v>
    <v>2570.4</v>
    <v>2599</v>
    <v>2618.1999999999998</v>
    <v>2642</v>
    <v>2765</v>
    <v>2877.4</v>
    <v>2945</v>
    <v>3101.8</v>
    <v>3043.8</v>
    <v>3102.6</v>
    <v>3090</v>
    <v>3066.2</v>
    <v>3107</v>
    <v>3288</v>
    <v>3288</v>
    <v>3254.2</v>
    <v>3280.2</v>
    <v>3453.4</v>
    <v>3454</v>
    <v>3439.6</v>
    <v>3408.6</v>
    <v>3378.6</v>
    <v>3310</v>
    <v>3220</v>
    <v>3224</v>
    <v>3386</v>
    <v>3366.2</v>
    <v>3355</v>
    <v>3380</v>
    <v>3515</v>
    <v>3644</v>
    <v>3640</v>
    <v>3579.8</v>
    <v>3590</v>
    <v>3570</v>
    <v>3491.8</v>
    <v>3589</v>
    <v>3605</v>
    <v>3639</v>
    <v>3701</v>
    <v>3799</v>
    <v>3916.8</v>
    <v>3873</v>
    <v>3905</v>
    <v>3990.4</v>
    <v>3999</v>
    <v>4014</v>
    <v>4004.6</v>
    <v>4000</v>
    <v>3978</v>
    <v>3889.6</v>
    <v>3917.4</v>
    <v>3962.2</v>
    <v>3980.2</v>
    <v>3960</v>
    <v>3949.4</v>
    <v>3985.8</v>
    <v>3940.6</v>
    <v>3993</v>
    <v>4027.4</v>
    <v>4047</v>
    <v>4190.6000000000004</v>
    <v>4190</v>
    <v>4244.2</v>
    <v>4252</v>
    <v>4153</v>
    <v>4099</v>
    <v>4103</v>
    <v>4228</v>
    <v>4140</v>
    <v>4174</v>
    <v>4140</v>
    <v>4160</v>
    <v>4209.2</v>
    <v>4267</v>
    <v>4310</v>
    <v>4324.3999999999996</v>
    <v>4360</v>
  </a>
  <a r="1" c="90">
    <v>2829</v>
    <v>2816</v>
    <v>2800</v>
    <v>2815</v>
    <v>2860.5</v>
    <v>2935</v>
    <v>2953.5</v>
    <v>2943</v>
    <v>3010</v>
    <v>2954.5</v>
    <v>2901.5</v>
    <v>2853</v>
    <v>2826</v>
    <v>2837</v>
    <v>2797</v>
    <v>2805</v>
    <v>2768</v>
    <v>2835</v>
    <v>2877</v>
    <v>2908.5</v>
    <v>2911.5</v>
    <v>2910</v>
    <v>2885.5</v>
    <v>2872</v>
    <v>2865.5</v>
    <v>2875.5</v>
    <v>2820</v>
    <v>2836</v>
    <v>2986</v>
    <v>3042</v>
    <v>3096</v>
    <v>3165</v>
    <v>3120.5</v>
    <v>3135</v>
    <v>3120.5</v>
    <v>2999.5</v>
    <v>3050</v>
    <v>3110.5</v>
    <v>3157</v>
    <v>3150</v>
    <v>3174</v>
    <v>3255</v>
    <v>3375</v>
    <v>3328</v>
    <v>3323</v>
    <v>3302.5</v>
    <v>3307</v>
    <v>3286.5</v>
    <v>3308.5</v>
    <v>3255</v>
    <v>3300</v>
    <v>3350</v>
    <v>3364.5</v>
    <v>3493</v>
    <v>3519</v>
    <v>3482.5</v>
    <v>3525</v>
    <v>3607</v>
    <v>3692</v>
    <v>3774.5</v>
    <v>3770</v>
    <v>3871</v>
    <v>3839.5</v>
    <v>3791.5</v>
    <v>3880</v>
    <v>3847</v>
    <v>3852</v>
    <v>3739.5</v>
    <v>3779.5</v>
    <v>3770</v>
    <v>3704.5</v>
    <v>3826</v>
    <v>3822</v>
    <v>3900</v>
    <v>3981</v>
    <v>4078</v>
    <v>4179.5</v>
    <v>4077</v>
    <v>3998</v>
    <v>4148.5</v>
    <v>4232</v>
    <v>4240</v>
    <v>4356</v>
    <v>4352</v>
    <v>4306.5</v>
    <v>4350</v>
    <v>4448</v>
    <v>4555</v>
    <v>4505</v>
    <v>4480.5</v>
  </a>
  <a r="1" c="90">
    <v>249.55</v>
    <v>250.95</v>
    <v>250.9</v>
    <v>253.25</v>
    <v>259.39999999999998</v>
    <v>263</v>
    <v>264.85000000000002</v>
    <v>266.10000000000002</v>
    <v>267.55</v>
    <v>266</v>
    <v>264.25</v>
    <v>264.89999999999998</v>
    <v>263.05</v>
    <v>263.35000000000002</v>
    <v>264.5</v>
    <v>267.64999999999998</v>
    <v>269.7</v>
    <v>270.75</v>
    <v>271.8</v>
    <v>272.7</v>
    <v>274.35000000000002</v>
    <v>275</v>
    <v>276.05</v>
    <v>278.60000000000002</v>
    <v>278.39999999999998</v>
    <v>277.5</v>
    <v>276.85000000000002</v>
    <v>277.2</v>
    <v>277.35000000000002</v>
    <v>281</v>
    <v>283</v>
    <v>281.75</v>
    <v>281.89999999999998</v>
    <v>279.7</v>
    <v>277.64999999999998</v>
    <v>276.25</v>
    <v>278.10000000000002</v>
    <v>281.75</v>
    <v>282.45</v>
    <v>284.60000000000002</v>
    <v>291</v>
    <v>289.05</v>
    <v>290.85000000000002</v>
    <v>290.60000000000002</v>
    <v>289</v>
    <v>289.75</v>
    <v>290.5</v>
    <v>294.10000000000002</v>
    <v>294.89999999999998</v>
    <v>292</v>
    <v>294.55</v>
    <v>292.55</v>
    <v>289.2</v>
    <v>291.5</v>
    <v>292.85000000000002</v>
    <v>290.64999999999998</v>
    <v>291.5</v>
    <v>296</v>
    <v>299.7</v>
    <v>298</v>
    <v>298</v>
    <v>301.2</v>
    <v>299.8</v>
    <v>302.5</v>
    <v>301.2</v>
    <v>300</v>
    <v>304</v>
    <v>301.7</v>
    <v>302.85000000000002</v>
    <v>304.5</v>
    <v>304.5</v>
    <v>310.39999999999998</v>
    <v>319.3</v>
    <v>317</v>
    <v>316.55</v>
    <v>319.39999999999998</v>
    <v>319.35000000000002</v>
    <v>316.89999999999998</v>
    <v>307.60000000000002</v>
    <v>308.45</v>
    <v>310.5</v>
    <v>308.85000000000002</v>
    <v>310.8</v>
    <v>310.45</v>
    <v>310.2</v>
    <v>309.2</v>
    <v>309</v>
    <v>308.45</v>
    <v>310.55</v>
    <v>312</v>
  </a>
</arrayData>
</file>

<file path=xl/richData/rdrichvalue.xml><?xml version="1.0" encoding="utf-8"?>
<rvData xmlns="http://schemas.microsoft.com/office/spreadsheetml/2017/richdata" count="456">
  <rv s="0">
    <v>https://www.bing.com/financeapi/forcetrigger?t=aly352&amp;q=MISX%3aSBER&amp;form=skydnc</v>
    <v>Learn more on Bing</v>
  </rv>
  <rv s="1">
    <v>en-US</v>
    <v>aly352</v>
    <v>268435456</v>
    <v>1</v>
    <v>Powered by Refinitiv</v>
    <v>0</v>
    <v>Public Joint-Stock Company Sberbank of Russia (MISX:SBER)</v>
    <v>2</v>
    <v>3</v>
    <v>Finance</v>
    <v>4</v>
    <v>315.79000000000002</v>
    <v>228.75</v>
    <v>1.3733</v>
    <v>2.2799999999999998</v>
    <v>7.326E-3</v>
    <v>RUB</v>
    <v>Sberbank Rossii PAO is a Russia-based company, which is primarily focused on the financial services industry. The Company operates as a commercial bank and provides services to individual and corporate clients. Its offerings for individual clients include deposits, credit cards issuing, money transfers, depositary cells, consumer loans, mortgages, utility payments, online banking, mutual funds, among others. The Company's corporate products portfolio includes corporate loans, asset management, payroll projects, leasing, online banking, cash and settlement services, among others. In addition, the Company offers a wide range of services to financial institutions, such as correspondent accounts, custody services, and interbank lending, among others.</v>
    <v>287866</v>
    <v>Moscow Exchange</v>
    <v>MISX</v>
    <v>MISX</v>
    <v>ul. Vavilova, dom 19, MOSCOW, MOSCOW, 117997 RU</v>
    <v>313.5</v>
    <v>Banking Services</v>
    <v>Stock</v>
    <v>45422.868055555555</v>
    <v>0</v>
    <v>311.31</v>
    <v>7022122000000</v>
    <v>Public Joint-Stock Company Sberbank of Russia</v>
    <v>Public Joint-Stock Company Sberbank of Russia</v>
    <v>311.5</v>
    <v>311.20999999999998</v>
    <v>313.49</v>
    <v>22586950000</v>
    <v>SBER</v>
    <v>Public Joint-Stock Company Sberbank of Russia (MISX:SBER)</v>
    <v>16715650</v>
    <v>18264180</v>
    <v>2002</v>
  </rv>
  <rv s="2">
    <v>1</v>
  </rv>
  <rv s="3">
    <fb>273.64</fb>
    <v>5</v>
  </rv>
  <rv s="3">
    <fb>306.2</fb>
    <v>5</v>
  </rv>
  <rv s="0">
    <v>https://www.bing.com/financeapi/forcetrigger?t=aly8fr&amp;q=MISX%3aYNDX&amp;form=skydnc</v>
    <v>Learn more on Bing</v>
  </rv>
  <rv s="4">
    <v>en-US</v>
    <v>aly8fr</v>
    <v>268435456</v>
    <v>1</v>
    <v>Powered by Refinitiv</v>
    <v>6</v>
    <v>Yandex NV (MISX:YNDX)</v>
    <v>2</v>
    <v>7</v>
    <v>Finance</v>
    <v>4</v>
    <v>5653.2</v>
    <v>1922.2</v>
    <v>46.2</v>
    <v>1.0719000000000001E-2</v>
    <v>RUB</v>
    <v>Yandex N.V. is an Internet and technology company, and operates Internet search engine. The Company's segments include Search and Portal, E-commerce, Taxi, Classifieds and Experimental businesses. The Company's Search and Portal segment offers a range of services in Russia, Ukraine, Belarus and Kazakhstan, among which are search, location-based, personalized and mobile services, that enable the Company's users to find relevant and objective information to communicate and connect over the Internet, from both their desktops and mobile devices. The Company's search engine offers access to a range of information available online. The Company's Yandex.Market gives retailers a platform to reach customers seeking specific retailer, product or price information. As of December 31, 2016, Yandex.Taxi was operating in 46 cities across Russia, Georgia, Armenia, Kazakhstan, Belarus and Ukraine. The Company's Classifieds business unit includes Auto.ru, Yandex.Realty, Yandex.Jobs and Yandex.Travel.</v>
    <v>25703</v>
    <v>Moscow Exchange</v>
    <v>MISX</v>
    <v>MISX</v>
    <v>Schiphol Boulevard 165, SCHIPHOL, NOORD-HOLLAND, 1118 BG NL</v>
    <v>4360</v>
    <v>Software &amp; IT Services</v>
    <v>Stock</v>
    <v>45422.868055555555</v>
    <v>5</v>
    <v>4301.2</v>
    <v>6846475000</v>
    <v>Yandex NV</v>
    <v>Yandex NV</v>
    <v>4319.3999999999996</v>
    <v>4310</v>
    <v>4356.2</v>
    <v>361482300</v>
    <v>YNDX</v>
    <v>Yandex NV (MISX:YNDX)</v>
    <v>180750</v>
    <v>2004</v>
  </rv>
  <rv s="2">
    <v>6</v>
  </rv>
  <rv s="3">
    <fb>2570.4</fb>
    <v>5</v>
  </rv>
  <rv s="3">
    <fb>3917.4</fb>
    <v>5</v>
  </rv>
  <rv s="0">
    <v>https://www.bing.com/financeapi/forcetrigger?t=alxwtc&amp;q=MISX%3aMTSS&amp;form=skydnc</v>
    <v>Learn more on Bing</v>
  </rv>
  <rv s="1">
    <v>en-US</v>
    <v>alxwtc</v>
    <v>268435456</v>
    <v>1</v>
    <v>Powered by Refinitiv</v>
    <v>0</v>
    <v>Mobile TeleSystems Public Joint Stock Company (MISX:MTSS)</v>
    <v>2</v>
    <v>3</v>
    <v>Finance</v>
    <v>4</v>
    <v>348.9</v>
    <v>245.85</v>
    <v>0.60540000000000005</v>
    <v>1.45</v>
    <v>4.6670000000000001E-3</v>
    <v>RUB</v>
    <v>Mobil'nye Telesistemy PAO is a Russia-based provider of telecommunications services. The Company provides mobile and fixed-line voice and data telecommunications services, including data transfer, broadband, pay-television (pay-TV) and various value-added services, as well as selling equipment and accessories. The Company operates through segments, which include Russia convergent, Moscow fixed line and Ukraine. Its Russia Convergent segment includes mobile and fixed-line operations, which encompasses services rendered to customers across regions of Russia, including voice and data services, transmission, broadband, pay-TV and other value-added services. Its Moscow fixed-line segment includes fixed-line operations carried out in Moscow by the Company's subsidiary MGTS. Its Ukraine segment includes mobile and fixed-line operations carried out across multiple regions of Ukraine. The Company also offers software solutions, such as LiteBox, a cloud-based tool for online cash operations.</v>
    <v>65102</v>
    <v>Moscow Exchange</v>
    <v>MISX</v>
    <v>MISX</v>
    <v>Ul. Marksistskaya, D. 4, MOSCOW, MOSCOW, 109147 RU</v>
    <v>312.8</v>
    <v>Telecommunications Services</v>
    <v>Stock</v>
    <v>45422.868055555555</v>
    <v>10</v>
    <v>310.75</v>
    <v>620597400000</v>
    <v>Mobile TeleSystems Public Joint Stock Company</v>
    <v>Mobile TeleSystems Public Joint Stock Company</v>
    <v>310.75</v>
    <v>310.7</v>
    <v>312.14999999999998</v>
    <v>1998382000</v>
    <v>MTSS</v>
    <v>Mobile TeleSystems Public Joint Stock Company (MISX:MTSS)</v>
    <v>982430</v>
    <v>3415870</v>
    <v>2002</v>
  </rv>
  <rv s="2">
    <v>11</v>
  </rv>
  <rv s="3">
    <fb>249.55</fb>
    <v>5</v>
  </rv>
  <rv s="3">
    <fb>302.5</fb>
    <v>5</v>
  </rv>
  <rv s="0">
    <v>https://www.bing.com/financeapi/forcetrigger?t=bwvzww&amp;q=MISX%3aOZON&amp;form=skydnc</v>
    <v>Learn more on Bing</v>
  </rv>
  <rv s="5">
    <v>en-US</v>
    <v>bwvzww</v>
    <v>268435456</v>
    <v>1</v>
    <v>Powered by Refinitiv</v>
    <v>8</v>
    <v>Ozon Holdings PLC (MISX:OZON)</v>
    <v>2</v>
    <v>9</v>
    <v>Finance</v>
    <v>4</v>
    <v>1.4976</v>
    <v>-41</v>
    <v>-9.051E-3</v>
    <v>RUB</v>
    <v>Ozon Holdings PLC is an electronic commerce platform. The Company is an e-commerce platform in Russia. The Company connects and facilitates transactions between buyers and sellers. The Company also sells products directly to their buyers. The Company provides also two platforms Ozon.ru and Ozon.travel.</v>
    <v>49889</v>
    <v>Moscow Exchange</v>
    <v>MISX</v>
    <v>MISX</v>
    <v>Arch. Makariou III, 2-4, Capital Center, 9th floor, NICOSIA, 1065 CY</v>
    <v>4530</v>
    <v>Software &amp; IT Services</v>
    <v>Stock</v>
    <v>45422.868055555555</v>
    <v>15</v>
    <v>4428</v>
    <v>368428000000</v>
    <v>Ozon Holdings PLC</v>
    <v>Ozon Holdings PLC</v>
    <v>4526</v>
    <v>4530</v>
    <v>4489</v>
    <v>81782030</v>
    <v>OZON</v>
    <v>Ozon Holdings PLC (MISX:OZON)</v>
    <v>501208</v>
    <v>619570</v>
    <v>1999</v>
  </rv>
  <rv s="2">
    <v>16</v>
  </rv>
  <rv s="3">
    <fb>2829</fb>
    <v>5</v>
  </rv>
  <rv s="3">
    <fb>3791.5</fb>
    <v>5</v>
  </rv>
  <rv s="3">
    <fb>274.04000000000002</fb>
    <v>5</v>
  </rv>
  <rv s="3">
    <fb>2568.6</fb>
    <v>5</v>
  </rv>
  <rv s="3">
    <fb>250.95</fb>
    <v>5</v>
  </rv>
  <rv s="3">
    <fb>2816</fb>
    <v>5</v>
  </rv>
  <rv s="3">
    <fb>273.45999999999998</fb>
    <v>5</v>
  </rv>
  <rv s="3">
    <fb>2573.8000000000002</fb>
    <v>5</v>
  </rv>
  <rv s="3">
    <fb>250.9</fb>
    <v>5</v>
  </rv>
  <rv s="3">
    <fb>2800</fb>
    <v>5</v>
  </rv>
  <rv s="3">
    <fb>275.81</fb>
    <v>5</v>
  </rv>
  <rv s="3">
    <fb>2605</fb>
    <v>5</v>
  </rv>
  <rv s="3">
    <fb>253.25</fb>
    <v>5</v>
  </rv>
  <rv s="3">
    <fb>2815</fb>
    <v>5</v>
  </rv>
  <rv s="3">
    <fb>276</fb>
    <v>5</v>
  </rv>
  <rv s="3">
    <fb>2611</fb>
    <v>5</v>
  </rv>
  <rv s="3">
    <fb>259.39999999999998</fb>
    <v>5</v>
  </rv>
  <rv s="3">
    <fb>2860.5</fb>
    <v>5</v>
  </rv>
  <rv s="3">
    <fb>162.25</fb>
    <v>5</v>
  </rv>
  <rv s="3">
    <fb>275.68</fb>
    <v>5</v>
  </rv>
  <rv s="3">
    <fb>2599.6</fb>
    <v>5</v>
  </rv>
  <rv s="3">
    <fb>263</fb>
    <v>5</v>
  </rv>
  <rv s="3">
    <fb>2935</fb>
    <v>5</v>
  </rv>
  <rv s="3">
    <fb>163.05000000000001</fb>
    <v>5</v>
  </rv>
  <rv s="3">
    <fb>13.231999999999999</fb>
    <v>5</v>
  </rv>
  <rv s="3">
    <fb>275.89999999999998</fb>
    <v>5</v>
  </rv>
  <rv s="3">
    <fb>2614.6</fb>
    <v>5</v>
  </rv>
  <rv s="3">
    <fb>264.85000000000002</fb>
    <v>5</v>
  </rv>
  <rv s="3">
    <fb>2953.5</fb>
    <v>5</v>
  </rv>
  <rv s="3">
    <fb>162.86000000000001</fb>
    <v>5</v>
  </rv>
  <rv s="3">
    <fb>13.278</fb>
    <v>5</v>
  </rv>
  <rv s="3">
    <fb>45294</fb>
    <v>10</v>
  </rv>
  <rv s="3">
    <fb>45295</fb>
    <v>10</v>
  </rv>
  <rv s="3">
    <fb>45296</fb>
    <v>10</v>
  </rv>
  <rv s="3">
    <fb>45299</fb>
    <v>10</v>
  </rv>
  <rv s="3">
    <fb>45300</fb>
    <v>10</v>
  </rv>
  <rv s="3">
    <fb>45301</fb>
    <v>10</v>
  </rv>
  <rv s="3">
    <fb>45302</fb>
    <v>10</v>
  </rv>
  <rv s="3">
    <fb>45303</fb>
    <v>10</v>
  </rv>
  <rv s="3">
    <fb>275.39999999999998</fb>
    <v>5</v>
  </rv>
  <rv s="3">
    <fb>45306</fb>
    <v>10</v>
  </rv>
  <rv s="3">
    <fb>276.10000000000002</fb>
    <v>5</v>
  </rv>
  <rv s="3">
    <fb>45307</fb>
    <v>10</v>
  </rv>
  <rv s="3">
    <fb>275.7</fb>
    <v>5</v>
  </rv>
  <rv s="3">
    <fb>45308</fb>
    <v>10</v>
  </rv>
  <rv s="3">
    <fb>277.7</fb>
    <v>5</v>
  </rv>
  <rv s="3">
    <fb>45309</fb>
    <v>10</v>
  </rv>
  <rv s="3">
    <fb>277.77999999999997</fb>
    <v>5</v>
  </rv>
  <rv s="3">
    <fb>45310</fb>
    <v>10</v>
  </rv>
  <rv s="3">
    <fb>275.29000000000002</fb>
    <v>5</v>
  </rv>
  <rv s="3">
    <fb>45313</fb>
    <v>10</v>
  </rv>
  <rv s="3">
    <fb>275.01</fb>
    <v>5</v>
  </rv>
  <rv s="3">
    <fb>45314</fb>
    <v>10</v>
  </rv>
  <rv s="3">
    <fb>45315</fb>
    <v>10</v>
  </rv>
  <rv s="3">
    <fb>274.10000000000002</fb>
    <v>5</v>
  </rv>
  <rv s="3">
    <fb>45316</fb>
    <v>10</v>
  </rv>
  <rv s="3">
    <fb>272.95999999999998</fb>
    <v>5</v>
  </rv>
  <rv s="3">
    <fb>45317</fb>
    <v>10</v>
  </rv>
  <rv s="3">
    <fb>273.12</fb>
    <v>5</v>
  </rv>
  <rv s="3">
    <fb>45320</fb>
    <v>10</v>
  </rv>
  <rv s="3">
    <fb>273.73</fb>
    <v>5</v>
  </rv>
  <rv s="3">
    <fb>45321</fb>
    <v>10</v>
  </rv>
  <rv s="3">
    <fb>274.70999999999998</fb>
    <v>5</v>
  </rv>
  <rv s="3">
    <fb>45322</fb>
    <v>10</v>
  </rv>
  <rv s="3">
    <fb>45323</fb>
    <v>10</v>
  </rv>
  <rv s="3">
    <fb>277</fb>
    <v>5</v>
  </rv>
  <rv s="3">
    <fb>45324</fb>
    <v>10</v>
  </rv>
  <rv s="3">
    <fb>276.51</fb>
    <v>5</v>
  </rv>
  <rv s="3">
    <fb>45327</fb>
    <v>10</v>
  </rv>
  <rv s="3">
    <fb>277.26</fb>
    <v>5</v>
  </rv>
  <rv s="3">
    <fb>45328</fb>
    <v>10</v>
  </rv>
  <rv s="3">
    <fb>278.75</fb>
    <v>5</v>
  </rv>
  <rv s="3">
    <fb>45329</fb>
    <v>10</v>
  </rv>
  <rv s="3">
    <fb>282.22000000000003</fb>
    <v>5</v>
  </rv>
  <rv s="3">
    <fb>45330</fb>
    <v>10</v>
  </rv>
  <rv s="3">
    <fb>282.82</fb>
    <v>5</v>
  </rv>
  <rv s="3">
    <fb>45331</fb>
    <v>10</v>
  </rv>
  <rv s="3">
    <fb>283.60000000000002</fb>
    <v>5</v>
  </rv>
  <rv s="3">
    <fb>45334</fb>
    <v>10</v>
  </rv>
  <rv s="3">
    <fb>287.75</fb>
    <v>5</v>
  </rv>
  <rv s="3">
    <fb>45335</fb>
    <v>10</v>
  </rv>
  <rv s="3">
    <fb>287.49</fb>
    <v>5</v>
  </rv>
  <rv s="3">
    <fb>45336</fb>
    <v>10</v>
  </rv>
  <rv s="3">
    <fb>289.7</fb>
    <v>5</v>
  </rv>
  <rv s="3">
    <fb>45337</fb>
    <v>10</v>
  </rv>
  <rv s="3">
    <fb>290</fb>
    <v>5</v>
  </rv>
  <rv s="3">
    <fb>45338</fb>
    <v>10</v>
  </rv>
  <rv s="3">
    <fb>288</fb>
    <v>5</v>
  </rv>
  <rv s="3">
    <fb>45341</fb>
    <v>10</v>
  </rv>
  <rv s="3">
    <fb>289</fb>
    <v>5</v>
  </rv>
  <rv s="3">
    <fb>45342</fb>
    <v>10</v>
  </rv>
  <rv s="3">
    <fb>287.17</fb>
    <v>5</v>
  </rv>
  <rv s="3">
    <fb>45343</fb>
    <v>10</v>
  </rv>
  <rv s="3">
    <fb>281.55</fb>
    <v>5</v>
  </rv>
  <rv s="3">
    <fb>45344</fb>
    <v>10</v>
  </rv>
  <rv s="3">
    <fb>282.74</fb>
    <v>5</v>
  </rv>
  <rv s="3">
    <fb>45348</fb>
    <v>10</v>
  </rv>
  <rv s="3">
    <fb>290.7</fb>
    <v>5</v>
  </rv>
  <rv s="3">
    <fb>45349</fb>
    <v>10</v>
  </rv>
  <rv s="3">
    <fb>292.52</fb>
    <v>5</v>
  </rv>
  <rv s="3">
    <fb>45350</fb>
    <v>10</v>
  </rv>
  <rv s="3">
    <fb>292.81</fb>
    <v>5</v>
  </rv>
  <rv s="3">
    <fb>45351</fb>
    <v>10</v>
  </rv>
  <rv s="3">
    <fb>293</fb>
    <v>5</v>
  </rv>
  <rv s="3">
    <fb>45352</fb>
    <v>10</v>
  </rv>
  <rv s="3">
    <fb>294.44</fb>
    <v>5</v>
  </rv>
  <rv s="3">
    <fb>45355</fb>
    <v>10</v>
  </rv>
  <rv s="3">
    <fb>298.97000000000003</fb>
    <v>5</v>
  </rv>
  <rv s="3">
    <fb>45356</fb>
    <v>10</v>
  </rv>
  <rv s="3">
    <fb>298.7</fb>
    <v>5</v>
  </rv>
  <rv s="3">
    <fb>45357</fb>
    <v>10</v>
  </rv>
  <rv s="3">
    <fb>298.14999999999998</fb>
    <v>5</v>
  </rv>
  <rv s="3">
    <fb>45358</fb>
    <v>10</v>
  </rv>
  <rv s="3">
    <fb>299.38</fb>
    <v>5</v>
  </rv>
  <rv s="3">
    <fb>45362</fb>
    <v>10</v>
  </rv>
  <rv s="3">
    <fb>300.05</fb>
    <v>5</v>
  </rv>
  <rv s="3">
    <fb>45363</fb>
    <v>10</v>
  </rv>
  <rv s="3">
    <fb>300.39999999999998</fb>
    <v>5</v>
  </rv>
  <rv s="3">
    <fb>45364</fb>
    <v>10</v>
  </rv>
  <rv s="3">
    <fb>300.10000000000002</fb>
    <v>5</v>
  </rv>
  <rv s="3">
    <fb>45365</fb>
    <v>10</v>
  </rv>
  <rv s="3">
    <fb>296.27999999999997</fb>
    <v>5</v>
  </rv>
  <rv s="3">
    <fb>45366</fb>
    <v>10</v>
  </rv>
  <rv s="3">
    <fb>298.60000000000002</fb>
    <v>5</v>
  </rv>
  <rv s="3">
    <fb>45369</fb>
    <v>10</v>
  </rv>
  <rv s="3">
    <fb>299.11</fb>
    <v>5</v>
  </rv>
  <rv s="3">
    <fb>45370</fb>
    <v>10</v>
  </rv>
  <rv s="3">
    <fb>295.7</fb>
    <v>5</v>
  </rv>
  <rv s="3">
    <fb>45371</fb>
    <v>10</v>
  </rv>
  <rv s="3">
    <fb>295</fb>
    <v>5</v>
  </rv>
  <rv s="3">
    <fb>45372</fb>
    <v>10</v>
  </rv>
  <rv s="3">
    <fb>295.99</fb>
    <v>5</v>
  </rv>
  <rv s="3">
    <fb>45373</fb>
    <v>10</v>
  </rv>
  <rv s="3">
    <fb>295.44</fb>
    <v>5</v>
  </rv>
  <rv s="3">
    <fb>45376</fb>
    <v>10</v>
  </rv>
  <rv s="3">
    <fb>294.3</fb>
    <v>5</v>
  </rv>
  <rv s="3">
    <fb>45377</fb>
    <v>10</v>
  </rv>
  <rv s="3">
    <fb>293.83999999999997</fb>
    <v>5</v>
  </rv>
  <rv s="3">
    <fb>45378</fb>
    <v>10</v>
  </rv>
  <rv s="3">
    <fb>294.92</fb>
    <v>5</v>
  </rv>
  <rv s="3">
    <fb>45379</fb>
    <v>10</v>
  </rv>
  <rv s="3">
    <fb>298.69</fb>
    <v>5</v>
  </rv>
  <rv s="3">
    <fb>45380</fb>
    <v>10</v>
  </rv>
  <rv s="3">
    <fb>298.89999999999998</fb>
    <v>5</v>
  </rv>
  <rv s="3">
    <fb>45383</fb>
    <v>10</v>
  </rv>
  <rv s="3">
    <fb>299.76</fb>
    <v>5</v>
  </rv>
  <rv s="3">
    <fb>45384</fb>
    <v>10</v>
  </rv>
  <rv s="3">
    <fb>300.55</fb>
    <v>5</v>
  </rv>
  <rv s="3">
    <fb>45385</fb>
    <v>10</v>
  </rv>
  <rv s="3">
    <fb>45386</fb>
    <v>10</v>
  </rv>
  <rv s="3">
    <fb>305.94</fb>
    <v>5</v>
  </rv>
  <rv s="3">
    <fb>45387</fb>
    <v>10</v>
  </rv>
  <rv s="3">
    <fb>305.7</fb>
    <v>5</v>
  </rv>
  <rv s="3">
    <fb>45390</fb>
    <v>10</v>
  </rv>
  <rv s="3">
    <fb>306.92</fb>
    <v>5</v>
  </rv>
  <rv s="3">
    <fb>45391</fb>
    <v>10</v>
  </rv>
  <rv s="3">
    <fb>307.02999999999997</fb>
    <v>5</v>
  </rv>
  <rv s="3">
    <fb>45392</fb>
    <v>10</v>
  </rv>
  <rv s="3">
    <fb>306.89</fb>
    <v>5</v>
  </rv>
  <rv s="3">
    <fb>45393</fb>
    <v>10</v>
  </rv>
  <rv s="3">
    <fb>307.33</fb>
    <v>5</v>
  </rv>
  <rv s="3">
    <fb>45394</fb>
    <v>10</v>
  </rv>
  <rv s="3">
    <fb>306.8</fb>
    <v>5</v>
  </rv>
  <rv s="3">
    <fb>45397</fb>
    <v>10</v>
  </rv>
  <rv s="3">
    <fb>308</fb>
    <v>5</v>
  </rv>
  <rv s="3">
    <fb>45398</fb>
    <v>10</v>
  </rv>
  <rv s="3">
    <fb>307.97000000000003</fb>
    <v>5</v>
  </rv>
  <rv s="3">
    <fb>45399</fb>
    <v>10</v>
  </rv>
  <rv s="3">
    <fb>306.43</fb>
    <v>5</v>
  </rv>
  <rv s="3">
    <fb>45400</fb>
    <v>10</v>
  </rv>
  <rv s="3">
    <fb>308.16000000000003</fb>
    <v>5</v>
  </rv>
  <rv s="3">
    <fb>45401</fb>
    <v>10</v>
  </rv>
  <rv s="3">
    <fb>307.89999999999998</fb>
    <v>5</v>
  </rv>
  <rv s="3">
    <fb>45404</fb>
    <v>10</v>
  </rv>
  <rv s="3">
    <fb>313.3</fb>
    <v>5</v>
  </rv>
  <rv s="3">
    <fb>45405</fb>
    <v>10</v>
  </rv>
  <rv s="3">
    <fb>308.3</fb>
    <v>5</v>
  </rv>
  <rv s="3">
    <fb>45406</fb>
    <v>10</v>
  </rv>
  <rv s="3">
    <fb>307.86</fb>
    <v>5</v>
  </rv>
  <rv s="3">
    <fb>45407</fb>
    <v>10</v>
  </rv>
  <rv s="3">
    <fb>308.39999999999998</fb>
    <v>5</v>
  </rv>
  <rv s="3">
    <fb>45408</fb>
    <v>10</v>
  </rv>
  <rv s="3">
    <fb>309.14999999999998</fb>
    <v>5</v>
  </rv>
  <rv s="3">
    <fb>45409</fb>
    <v>10</v>
  </rv>
  <rv s="3">
    <fb>309.47000000000003</fb>
    <v>5</v>
  </rv>
  <rv s="3">
    <fb>45411</fb>
    <v>10</v>
  </rv>
  <rv s="3">
    <fb>308.38</fb>
    <v>5</v>
  </rv>
  <rv s="3">
    <fb>45412</fb>
    <v>10</v>
  </rv>
  <rv s="3">
    <fb>308.43</fb>
    <v>5</v>
  </rv>
  <rv s="3">
    <fb>45414</fb>
    <v>10</v>
  </rv>
  <rv s="3">
    <fb>307.10000000000002</fb>
    <v>5</v>
  </rv>
  <rv s="3">
    <fb>45415</fb>
    <v>10</v>
  </rv>
  <rv s="3">
    <fb>307.83999999999997</fb>
    <v>5</v>
  </rv>
  <rv s="3">
    <fb>45418</fb>
    <v>10</v>
  </rv>
  <rv s="3">
    <fb>306.97000000000003</fb>
    <v>5</v>
  </rv>
  <rv s="3">
    <fb>45419</fb>
    <v>10</v>
  </rv>
  <rv s="3">
    <fb>308.39</fb>
    <v>5</v>
  </rv>
  <rv s="3">
    <fb>45420</fb>
    <v>10</v>
  </rv>
  <rv s="3">
    <fb>310.89999999999998</fb>
    <v>5</v>
  </rv>
  <rv s="3">
    <fb>45422</fb>
    <v>10</v>
  </rv>
  <rv s="3">
    <fb>312.98</fb>
    <v>5</v>
  </rv>
  <rv s="3">
    <fb>2625.4</fb>
    <v>5</v>
  </rv>
  <rv s="3">
    <fb>2671</fb>
    <v>5</v>
  </rv>
  <rv s="3">
    <fb>2649.8</fb>
    <v>5</v>
  </rv>
  <rv s="3">
    <fb>2640.8</fb>
    <v>5</v>
  </rv>
  <rv s="3">
    <fb>2626</fb>
    <v>5</v>
  </rv>
  <rv s="3">
    <fb>2599</fb>
    <v>5</v>
  </rv>
  <rv s="3">
    <fb>2618.1999999999998</fb>
    <v>5</v>
  </rv>
  <rv s="3">
    <fb>2642</fb>
    <v>5</v>
  </rv>
  <rv s="3">
    <fb>2765</fb>
    <v>5</v>
  </rv>
  <rv s="3">
    <fb>2877.4</fb>
    <v>5</v>
  </rv>
  <rv s="3">
    <fb>2945</fb>
    <v>5</v>
  </rv>
  <rv s="3">
    <fb>3101.8</fb>
    <v>5</v>
  </rv>
  <rv s="3">
    <fb>3043.8</fb>
    <v>5</v>
  </rv>
  <rv s="3">
    <fb>3102.6</fb>
    <v>5</v>
  </rv>
  <rv s="3">
    <fb>3090</fb>
    <v>5</v>
  </rv>
  <rv s="3">
    <fb>3066.2</fb>
    <v>5</v>
  </rv>
  <rv s="3">
    <fb>3107</fb>
    <v>5</v>
  </rv>
  <rv s="3">
    <fb>3288</fb>
    <v>5</v>
  </rv>
  <rv s="3">
    <fb>3254.2</fb>
    <v>5</v>
  </rv>
  <rv s="3">
    <fb>3280.2</fb>
    <v>5</v>
  </rv>
  <rv s="3">
    <fb>3453.4</fb>
    <v>5</v>
  </rv>
  <rv s="3">
    <fb>3454</fb>
    <v>5</v>
  </rv>
  <rv s="3">
    <fb>3439.6</fb>
    <v>5</v>
  </rv>
  <rv s="3">
    <fb>3408.6</fb>
    <v>5</v>
  </rv>
  <rv s="3">
    <fb>3378.6</fb>
    <v>5</v>
  </rv>
  <rv s="3">
    <fb>3310</fb>
    <v>5</v>
  </rv>
  <rv s="3">
    <fb>3220</fb>
    <v>5</v>
  </rv>
  <rv s="3">
    <fb>3224</fb>
    <v>5</v>
  </rv>
  <rv s="3">
    <fb>3386</fb>
    <v>5</v>
  </rv>
  <rv s="3">
    <fb>3366.2</fb>
    <v>5</v>
  </rv>
  <rv s="3">
    <fb>3355</fb>
    <v>5</v>
  </rv>
  <rv s="3">
    <fb>3380</fb>
    <v>5</v>
  </rv>
  <rv s="3">
    <fb>3515</fb>
    <v>5</v>
  </rv>
  <rv s="3">
    <fb>3644</fb>
    <v>5</v>
  </rv>
  <rv s="3">
    <fb>3640</fb>
    <v>5</v>
  </rv>
  <rv s="3">
    <fb>3579.8</fb>
    <v>5</v>
  </rv>
  <rv s="3">
    <fb>3590</fb>
    <v>5</v>
  </rv>
  <rv s="3">
    <fb>3570</fb>
    <v>5</v>
  </rv>
  <rv s="3">
    <fb>3491.8</fb>
    <v>5</v>
  </rv>
  <rv s="3">
    <fb>3589</fb>
    <v>5</v>
  </rv>
  <rv s="3">
    <fb>3605</fb>
    <v>5</v>
  </rv>
  <rv s="3">
    <fb>3639</fb>
    <v>5</v>
  </rv>
  <rv s="3">
    <fb>3701</fb>
    <v>5</v>
  </rv>
  <rv s="3">
    <fb>3799</fb>
    <v>5</v>
  </rv>
  <rv s="3">
    <fb>3916.8</fb>
    <v>5</v>
  </rv>
  <rv s="3">
    <fb>3873</fb>
    <v>5</v>
  </rv>
  <rv s="3">
    <fb>3905</fb>
    <v>5</v>
  </rv>
  <rv s="3">
    <fb>3990.4</fb>
    <v>5</v>
  </rv>
  <rv s="3">
    <fb>3999</fb>
    <v>5</v>
  </rv>
  <rv s="3">
    <fb>4014</fb>
    <v>5</v>
  </rv>
  <rv s="3">
    <fb>4004.6</fb>
    <v>5</v>
  </rv>
  <rv s="3">
    <fb>4000</fb>
    <v>5</v>
  </rv>
  <rv s="3">
    <fb>3978</fb>
    <v>5</v>
  </rv>
  <rv s="3">
    <fb>3889.6</fb>
    <v>5</v>
  </rv>
  <rv s="3">
    <fb>3962.2</fb>
    <v>5</v>
  </rv>
  <rv s="3">
    <fb>3980.2</fb>
    <v>5</v>
  </rv>
  <rv s="3">
    <fb>3960</fb>
    <v>5</v>
  </rv>
  <rv s="3">
    <fb>3949.4</fb>
    <v>5</v>
  </rv>
  <rv s="3">
    <fb>3985.8</fb>
    <v>5</v>
  </rv>
  <rv s="3">
    <fb>3940.6</fb>
    <v>5</v>
  </rv>
  <rv s="3">
    <fb>3993</fb>
    <v>5</v>
  </rv>
  <rv s="3">
    <fb>4027.4</fb>
    <v>5</v>
  </rv>
  <rv s="3">
    <fb>4047</fb>
    <v>5</v>
  </rv>
  <rv s="3">
    <fb>4190.6000000000004</fb>
    <v>5</v>
  </rv>
  <rv s="3">
    <fb>4190</fb>
    <v>5</v>
  </rv>
  <rv s="3">
    <fb>4244.2</fb>
    <v>5</v>
  </rv>
  <rv s="3">
    <fb>4252</fb>
    <v>5</v>
  </rv>
  <rv s="3">
    <fb>4153</fb>
    <v>5</v>
  </rv>
  <rv s="3">
    <fb>4099</fb>
    <v>5</v>
  </rv>
  <rv s="3">
    <fb>4103</fb>
    <v>5</v>
  </rv>
  <rv s="3">
    <fb>4228</fb>
    <v>5</v>
  </rv>
  <rv s="3">
    <fb>4140</fb>
    <v>5</v>
  </rv>
  <rv s="3">
    <fb>4174</fb>
    <v>5</v>
  </rv>
  <rv s="3">
    <fb>4160</fb>
    <v>5</v>
  </rv>
  <rv s="3">
    <fb>4209.2</fb>
    <v>5</v>
  </rv>
  <rv s="3">
    <fb>4267</fb>
    <v>5</v>
  </rv>
  <rv s="3">
    <fb>4310</fb>
    <v>5</v>
  </rv>
  <rv s="3">
    <fb>4324.3999999999996</fb>
    <v>5</v>
  </rv>
  <rv s="3">
    <fb>4360</fb>
    <v>5</v>
  </rv>
  <rv s="3">
    <fb>266.10000000000002</fb>
    <v>5</v>
  </rv>
  <rv s="3">
    <fb>267.55</fb>
    <v>5</v>
  </rv>
  <rv s="3">
    <fb>266</fb>
    <v>5</v>
  </rv>
  <rv s="3">
    <fb>264.25</fb>
    <v>5</v>
  </rv>
  <rv s="3">
    <fb>264.89999999999998</fb>
    <v>5</v>
  </rv>
  <rv s="3">
    <fb>263.05</fb>
    <v>5</v>
  </rv>
  <rv s="3">
    <fb>263.35000000000002</fb>
    <v>5</v>
  </rv>
  <rv s="3">
    <fb>264.5</fb>
    <v>5</v>
  </rv>
  <rv s="3">
    <fb>267.64999999999998</fb>
    <v>5</v>
  </rv>
  <rv s="3">
    <fb>269.7</fb>
    <v>5</v>
  </rv>
  <rv s="3">
    <fb>270.75</fb>
    <v>5</v>
  </rv>
  <rv s="3">
    <fb>271.8</fb>
    <v>5</v>
  </rv>
  <rv s="3">
    <fb>272.7</fb>
    <v>5</v>
  </rv>
  <rv s="3">
    <fb>274.35000000000002</fb>
    <v>5</v>
  </rv>
  <rv s="3">
    <fb>275</fb>
    <v>5</v>
  </rv>
  <rv s="3">
    <fb>276.05</fb>
    <v>5</v>
  </rv>
  <rv s="3">
    <fb>278.60000000000002</fb>
    <v>5</v>
  </rv>
  <rv s="3">
    <fb>278.39999999999998</fb>
    <v>5</v>
  </rv>
  <rv s="3">
    <fb>277.5</fb>
    <v>5</v>
  </rv>
  <rv s="3">
    <fb>276.85000000000002</fb>
    <v>5</v>
  </rv>
  <rv s="3">
    <fb>277.2</fb>
    <v>5</v>
  </rv>
  <rv s="3">
    <fb>277.35000000000002</fb>
    <v>5</v>
  </rv>
  <rv s="3">
    <fb>281</fb>
    <v>5</v>
  </rv>
  <rv s="3">
    <fb>283</fb>
    <v>5</v>
  </rv>
  <rv s="3">
    <fb>281.75</fb>
    <v>5</v>
  </rv>
  <rv s="3">
    <fb>281.89999999999998</fb>
    <v>5</v>
  </rv>
  <rv s="3">
    <fb>279.7</fb>
    <v>5</v>
  </rv>
  <rv s="3">
    <fb>277.64999999999998</fb>
    <v>5</v>
  </rv>
  <rv s="3">
    <fb>276.25</fb>
    <v>5</v>
  </rv>
  <rv s="3">
    <fb>278.10000000000002</fb>
    <v>5</v>
  </rv>
  <rv s="3">
    <fb>282.45</fb>
    <v>5</v>
  </rv>
  <rv s="3">
    <fb>284.60000000000002</fb>
    <v>5</v>
  </rv>
  <rv s="3">
    <fb>291</fb>
    <v>5</v>
  </rv>
  <rv s="3">
    <fb>289.05</fb>
    <v>5</v>
  </rv>
  <rv s="3">
    <fb>290.85000000000002</fb>
    <v>5</v>
  </rv>
  <rv s="3">
    <fb>290.60000000000002</fb>
    <v>5</v>
  </rv>
  <rv s="3">
    <fb>289.75</fb>
    <v>5</v>
  </rv>
  <rv s="3">
    <fb>290.5</fb>
    <v>5</v>
  </rv>
  <rv s="3">
    <fb>294.10000000000002</fb>
    <v>5</v>
  </rv>
  <rv s="3">
    <fb>294.89999999999998</fb>
    <v>5</v>
  </rv>
  <rv s="3">
    <fb>292</fb>
    <v>5</v>
  </rv>
  <rv s="3">
    <fb>294.55</fb>
    <v>5</v>
  </rv>
  <rv s="3">
    <fb>292.55</fb>
    <v>5</v>
  </rv>
  <rv s="3">
    <fb>289.2</fb>
    <v>5</v>
  </rv>
  <rv s="3">
    <fb>291.5</fb>
    <v>5</v>
  </rv>
  <rv s="3">
    <fb>292.85000000000002</fb>
    <v>5</v>
  </rv>
  <rv s="3">
    <fb>290.64999999999998</fb>
    <v>5</v>
  </rv>
  <rv s="3">
    <fb>296</fb>
    <v>5</v>
  </rv>
  <rv s="3">
    <fb>299.7</fb>
    <v>5</v>
  </rv>
  <rv s="3">
    <fb>298</fb>
    <v>5</v>
  </rv>
  <rv s="3">
    <fb>301.2</fb>
    <v>5</v>
  </rv>
  <rv s="3">
    <fb>299.8</fb>
    <v>5</v>
  </rv>
  <rv s="3">
    <fb>300</fb>
    <v>5</v>
  </rv>
  <rv s="3">
    <fb>304</fb>
    <v>5</v>
  </rv>
  <rv s="3">
    <fb>301.7</fb>
    <v>5</v>
  </rv>
  <rv s="3">
    <fb>302.85000000000002</fb>
    <v>5</v>
  </rv>
  <rv s="3">
    <fb>304.5</fb>
    <v>5</v>
  </rv>
  <rv s="3">
    <fb>310.39999999999998</fb>
    <v>5</v>
  </rv>
  <rv s="3">
    <fb>319.3</fb>
    <v>5</v>
  </rv>
  <rv s="3">
    <fb>317</fb>
    <v>5</v>
  </rv>
  <rv s="3">
    <fb>316.55</fb>
    <v>5</v>
  </rv>
  <rv s="3">
    <fb>319.39999999999998</fb>
    <v>5</v>
  </rv>
  <rv s="3">
    <fb>319.35000000000002</fb>
    <v>5</v>
  </rv>
  <rv s="3">
    <fb>316.89999999999998</fb>
    <v>5</v>
  </rv>
  <rv s="3">
    <fb>307.60000000000002</fb>
    <v>5</v>
  </rv>
  <rv s="3">
    <fb>308.45</fb>
    <v>5</v>
  </rv>
  <rv s="3">
    <fb>310.5</fb>
    <v>5</v>
  </rv>
  <rv s="3">
    <fb>308.85000000000002</fb>
    <v>5</v>
  </rv>
  <rv s="3">
    <fb>310.8</fb>
    <v>5</v>
  </rv>
  <rv s="3">
    <fb>310.45</fb>
    <v>5</v>
  </rv>
  <rv s="3">
    <fb>310.2</fb>
    <v>5</v>
  </rv>
  <rv s="3">
    <fb>309.2</fb>
    <v>5</v>
  </rv>
  <rv s="3">
    <fb>309</fb>
    <v>5</v>
  </rv>
  <rv s="3">
    <fb>310.55</fb>
    <v>5</v>
  </rv>
  <rv s="3">
    <fb>312</fb>
    <v>5</v>
  </rv>
  <rv s="3">
    <fb>2943</fb>
    <v>5</v>
  </rv>
  <rv s="3">
    <fb>3010</fb>
    <v>5</v>
  </rv>
  <rv s="3">
    <fb>2954.5</fb>
    <v>5</v>
  </rv>
  <rv s="3">
    <fb>2901.5</fb>
    <v>5</v>
  </rv>
  <rv s="3">
    <fb>2853</fb>
    <v>5</v>
  </rv>
  <rv s="3">
    <fb>2826</fb>
    <v>5</v>
  </rv>
  <rv s="3">
    <fb>2837</fb>
    <v>5</v>
  </rv>
  <rv s="3">
    <fb>2797</fb>
    <v>5</v>
  </rv>
  <rv s="3">
    <fb>2805</fb>
    <v>5</v>
  </rv>
  <rv s="3">
    <fb>2768</fb>
    <v>5</v>
  </rv>
  <rv s="3">
    <fb>2835</fb>
    <v>5</v>
  </rv>
  <rv s="3">
    <fb>2877</fb>
    <v>5</v>
  </rv>
  <rv s="3">
    <fb>2908.5</fb>
    <v>5</v>
  </rv>
  <rv s="3">
    <fb>2911.5</fb>
    <v>5</v>
  </rv>
  <rv s="3">
    <fb>2910</fb>
    <v>5</v>
  </rv>
  <rv s="3">
    <fb>2885.5</fb>
    <v>5</v>
  </rv>
  <rv s="3">
    <fb>2872</fb>
    <v>5</v>
  </rv>
  <rv s="3">
    <fb>2865.5</fb>
    <v>5</v>
  </rv>
  <rv s="3">
    <fb>2875.5</fb>
    <v>5</v>
  </rv>
  <rv s="3">
    <fb>2820</fb>
    <v>5</v>
  </rv>
  <rv s="3">
    <fb>2836</fb>
    <v>5</v>
  </rv>
  <rv s="3">
    <fb>2986</fb>
    <v>5</v>
  </rv>
  <rv s="3">
    <fb>3042</fb>
    <v>5</v>
  </rv>
  <rv s="3">
    <fb>3096</fb>
    <v>5</v>
  </rv>
  <rv s="3">
    <fb>3165</fb>
    <v>5</v>
  </rv>
  <rv s="3">
    <fb>3120.5</fb>
    <v>5</v>
  </rv>
  <rv s="3">
    <fb>3135</fb>
    <v>5</v>
  </rv>
  <rv s="3">
    <fb>2999.5</fb>
    <v>5</v>
  </rv>
  <rv s="3">
    <fb>3050</fb>
    <v>5</v>
  </rv>
  <rv s="3">
    <fb>3110.5</fb>
    <v>5</v>
  </rv>
  <rv s="3">
    <fb>3157</fb>
    <v>5</v>
  </rv>
  <rv s="3">
    <fb>3150</fb>
    <v>5</v>
  </rv>
  <rv s="3">
    <fb>3174</fb>
    <v>5</v>
  </rv>
  <rv s="3">
    <fb>3255</fb>
    <v>5</v>
  </rv>
  <rv s="3">
    <fb>3375</fb>
    <v>5</v>
  </rv>
  <rv s="3">
    <fb>3328</fb>
    <v>5</v>
  </rv>
  <rv s="3">
    <fb>3323</fb>
    <v>5</v>
  </rv>
  <rv s="3">
    <fb>3302.5</fb>
    <v>5</v>
  </rv>
  <rv s="3">
    <fb>3307</fb>
    <v>5</v>
  </rv>
  <rv s="3">
    <fb>3286.5</fb>
    <v>5</v>
  </rv>
  <rv s="3">
    <fb>3308.5</fb>
    <v>5</v>
  </rv>
  <rv s="3">
    <fb>3300</fb>
    <v>5</v>
  </rv>
  <rv s="3">
    <fb>3350</fb>
    <v>5</v>
  </rv>
  <rv s="3">
    <fb>3364.5</fb>
    <v>5</v>
  </rv>
  <rv s="3">
    <fb>3493</fb>
    <v>5</v>
  </rv>
  <rv s="3">
    <fb>3519</fb>
    <v>5</v>
  </rv>
  <rv s="3">
    <fb>3482.5</fb>
    <v>5</v>
  </rv>
  <rv s="3">
    <fb>3525</fb>
    <v>5</v>
  </rv>
  <rv s="3">
    <fb>3607</fb>
    <v>5</v>
  </rv>
  <rv s="3">
    <fb>3692</fb>
    <v>5</v>
  </rv>
  <rv s="3">
    <fb>3774.5</fb>
    <v>5</v>
  </rv>
  <rv s="3">
    <fb>3770</fb>
    <v>5</v>
  </rv>
  <rv s="3">
    <fb>3871</fb>
    <v>5</v>
  </rv>
  <rv s="3">
    <fb>3839.5</fb>
    <v>5</v>
  </rv>
  <rv s="3">
    <fb>3880</fb>
    <v>5</v>
  </rv>
  <rv s="3">
    <fb>3847</fb>
    <v>5</v>
  </rv>
  <rv s="3">
    <fb>3852</fb>
    <v>5</v>
  </rv>
  <rv s="3">
    <fb>3739.5</fb>
    <v>5</v>
  </rv>
  <rv s="3">
    <fb>3779.5</fb>
    <v>5</v>
  </rv>
  <rv s="3">
    <fb>3704.5</fb>
    <v>5</v>
  </rv>
  <rv s="3">
    <fb>3826</fb>
    <v>5</v>
  </rv>
  <rv s="3">
    <fb>3822</fb>
    <v>5</v>
  </rv>
  <rv s="3">
    <fb>3900</fb>
    <v>5</v>
  </rv>
  <rv s="3">
    <fb>3981</fb>
    <v>5</v>
  </rv>
  <rv s="3">
    <fb>4078</fb>
    <v>5</v>
  </rv>
  <rv s="3">
    <fb>4179.5</fb>
    <v>5</v>
  </rv>
  <rv s="3">
    <fb>4077</fb>
    <v>5</v>
  </rv>
  <rv s="3">
    <fb>3998</fb>
    <v>5</v>
  </rv>
  <rv s="3">
    <fb>4148.5</fb>
    <v>5</v>
  </rv>
  <rv s="3">
    <fb>4232</fb>
    <v>5</v>
  </rv>
  <rv s="3">
    <fb>4240</fb>
    <v>5</v>
  </rv>
  <rv s="3">
    <fb>4356</fb>
    <v>5</v>
  </rv>
  <rv s="3">
    <fb>4352</fb>
    <v>5</v>
  </rv>
  <rv s="3">
    <fb>4306.5</fb>
    <v>5</v>
  </rv>
  <rv s="3">
    <fb>4350</fb>
    <v>5</v>
  </rv>
  <rv s="3">
    <fb>4448</fb>
    <v>5</v>
  </rv>
  <rv s="3">
    <fb>4555</fb>
    <v>5</v>
  </rv>
  <rv s="3">
    <fb>4505</fb>
    <v>5</v>
  </rv>
  <rv s="3">
    <fb>4480.5</fb>
    <v>5</v>
  </rv>
  <rv s="6">
    <v>11</v>
    <v>aly352</v>
    <v>Daily</v>
    <v>45294</v>
    <v>45423</v>
    <v>0</v>
    <v>1</v>
    <v>638508960000000000,638510100427766200,0</v>
    <v>0</v>
    <v>aly352</v>
    <v>MISX:SBER</v>
    <v>1</v>
  </rv>
  <rv s="6">
    <v>11</v>
    <v>aly8fr</v>
    <v>Daily</v>
    <v>45294</v>
    <v>45423</v>
    <v>0</v>
    <v>1</v>
    <v>638508960000000000,638510100427776386,0</v>
    <v>0</v>
    <v>aly8fr</v>
    <v>MISX:YNDX</v>
    <v>2</v>
  </rv>
  <rv s="6">
    <v>11</v>
    <v>bwvzww</v>
    <v>Daily</v>
    <v>45294</v>
    <v>45423</v>
    <v>0</v>
    <v>1</v>
    <v>638508960000000000,638510100427773083,0</v>
    <v>0</v>
    <v>bwvzww</v>
    <v>MISX:OZON</v>
    <v>3</v>
  </rv>
  <rv s="6">
    <v>11</v>
    <v>alxwtc</v>
    <v>Daily</v>
    <v>45294</v>
    <v>45423</v>
    <v>0</v>
    <v>1</v>
    <v>638508960000000000,638510100427786108,0</v>
    <v>0</v>
    <v>alxwtc</v>
    <v>MISX:MTSS</v>
    <v>4</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1</v>
      <v>3</v>
      <v>1</v>
      <v>1</v>
      <v>1</v>
      <v>4</v>
      <v>4</v>
      <v>5</v>
      <v>6</v>
      <v>1</v>
      <v>1</v>
      <v>1</v>
      <v>4</v>
      <v>7</v>
      <v>8</v>
      <v>9</v>
      <v>4</v>
    </spb>
    <spb s="4">
      <v>Delayed 15 minutes</v>
      <v>from previous close</v>
      <v>from previous close</v>
      <v>GMT</v>
    </spb>
    <spb s="5">
      <v>1</v>
    </spb>
    <spb s="0">
      <v>1</v>
      <v>Name</v>
      <v>LearnMoreOnLink</v>
    </spb>
    <spb s="6">
      <v>1</v>
      <v>1</v>
      <v>3</v>
      <v>1</v>
      <v>1</v>
      <v>1</v>
      <v>4</v>
      <v>4</v>
      <v>5</v>
      <v>10</v>
      <v>1</v>
      <v>1</v>
      <v>1</v>
      <v>7</v>
      <v>8</v>
      <v>9</v>
      <v>4</v>
    </spb>
    <spb s="0">
      <v>2</v>
      <v>Name</v>
      <v>LearnMoreOnLink</v>
    </spb>
    <spb s="7">
      <v>1</v>
      <v>2</v>
      <v>1</v>
      <v>3</v>
      <v>1</v>
      <v>1</v>
      <v>1</v>
      <v>4</v>
      <v>4</v>
      <v>5</v>
      <v>6</v>
      <v>1</v>
      <v>4</v>
      <v>7</v>
      <v>8</v>
      <v>9</v>
      <v>4</v>
    </spb>
    <spb s="5">
      <v>11</v>
    </spb>
    <spb s="8">
      <v>11</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
    <k n="Low"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 #,##0.00 [$₽-ru-RU]_-;-* #,##0.00 [$₽-ru-RU]_-;_-* "-"?? [$₽-ru-RU]_-;_-@_-</rpv>
    </rSty>
    <rSty dxfid="5">
      <rpv i="0">#,##0.00</rpv>
    </rSty>
    <rSty>
      <rpv i="1">1</rpv>
    </rSty>
    <rSty dxfid="4">
      <rpv i="0">#,##0</rpv>
    </rSty>
    <rSty dxfid="3"/>
    <rSty dxfid="1">
      <rpv i="0">_-* #,##0 [$₽-ru-RU]_-;-* #,##0 [$₽-ru-RU]_-;_-* "-" [$₽-ru-RU]_-;_-@_-</rpv>
    </rSty>
    <rSty dxfid="2"/>
    <rSty dxfid="6">
      <rpv i="0">0</rpv>
    </rSty>
    <rSty dxfid="0">
      <rpv i="0">0.00</rpv>
    </rSty>
    <rSty dxfid="1">
      <rpv i="0">_([$$-en-US]* #,##0_);_([$$-en-US]* (#,##0);_([$$-en-US]* "-"_);_(@_)</rpv>
    </rSty>
    <rSty dxfid="7"/>
  </richStyles>
</richStyleShee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B0C8-B455-0540-9408-0571F5BB9546}">
  <dimension ref="A1:E3"/>
  <sheetViews>
    <sheetView workbookViewId="0">
      <selection activeCell="C8" sqref="C8"/>
    </sheetView>
  </sheetViews>
  <sheetFormatPr defaultRowHeight="14.4" x14ac:dyDescent="0.3"/>
  <cols>
    <col min="1" max="1" width="31.88671875" bestFit="1" customWidth="1"/>
    <col min="2" max="2" width="10.6640625" bestFit="1" customWidth="1"/>
    <col min="3" max="3" width="28" bestFit="1" customWidth="1"/>
  </cols>
  <sheetData>
    <row r="1" spans="1:5" x14ac:dyDescent="0.3">
      <c r="A1" t="s">
        <v>11</v>
      </c>
      <c r="B1" t="s">
        <v>12</v>
      </c>
      <c r="C1" t="s">
        <v>13</v>
      </c>
    </row>
    <row r="2" spans="1:5" x14ac:dyDescent="0.3">
      <c r="A2" t="s">
        <v>37</v>
      </c>
      <c r="B2" t="s">
        <v>35</v>
      </c>
      <c r="C2" t="s">
        <v>5</v>
      </c>
      <c r="E2" s="12"/>
    </row>
    <row r="3" spans="1:5" x14ac:dyDescent="0.3">
      <c r="A3" t="s">
        <v>36</v>
      </c>
      <c r="B3" t="s">
        <v>35</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C409-AC7E-4B7A-89E5-95EA0B2C564D}">
  <dimension ref="A1:K12"/>
  <sheetViews>
    <sheetView zoomScale="90" zoomScaleNormal="90" workbookViewId="0">
      <selection activeCell="E3" sqref="E3"/>
    </sheetView>
  </sheetViews>
  <sheetFormatPr defaultRowHeight="14.4" x14ac:dyDescent="0.3"/>
  <cols>
    <col min="1" max="1" width="64.88671875" style="2" bestFit="1" customWidth="1"/>
    <col min="2" max="2" width="17" style="2" customWidth="1"/>
    <col min="3" max="3" width="15.33203125" style="2" customWidth="1"/>
    <col min="4" max="4" width="17.109375" style="2" customWidth="1"/>
    <col min="5" max="5" width="24.44140625" style="2" customWidth="1"/>
    <col min="6" max="6" width="22.88671875" style="2" customWidth="1"/>
    <col min="7" max="7" width="15.5546875" style="2" bestFit="1" customWidth="1"/>
    <col min="8" max="8" width="17.21875" style="2" customWidth="1"/>
    <col min="9" max="9" width="16.109375" style="2" customWidth="1"/>
    <col min="10" max="10" width="13.33203125" style="2" bestFit="1" customWidth="1"/>
    <col min="11" max="11" width="15.44140625" style="2" customWidth="1"/>
  </cols>
  <sheetData>
    <row r="1" spans="1:11" ht="27.6" x14ac:dyDescent="0.3">
      <c r="A1" s="1" t="s">
        <v>0</v>
      </c>
      <c r="B1" s="1" t="s">
        <v>1</v>
      </c>
      <c r="C1" s="1" t="s">
        <v>10</v>
      </c>
      <c r="D1" s="1" t="s">
        <v>2</v>
      </c>
      <c r="E1" s="1" t="s">
        <v>7</v>
      </c>
      <c r="F1" s="1" t="s">
        <v>9</v>
      </c>
      <c r="G1" s="1" t="s">
        <v>3</v>
      </c>
      <c r="H1" s="1" t="s">
        <v>4</v>
      </c>
      <c r="I1" s="1" t="s">
        <v>6</v>
      </c>
      <c r="J1" s="1" t="s">
        <v>5</v>
      </c>
      <c r="K1" s="1" t="s">
        <v>8</v>
      </c>
    </row>
    <row r="2" spans="1:11" x14ac:dyDescent="0.3">
      <c r="A2" s="7" t="e" vm="1">
        <v>#VALUE!</v>
      </c>
      <c r="B2" s="3">
        <v>45294</v>
      </c>
      <c r="C2" s="3">
        <f ca="1">B2+COUNTA(SBER!A:A)-1</f>
        <v>45385</v>
      </c>
      <c r="D2" s="2">
        <v>10</v>
      </c>
      <c r="E2" s="4" vm="2">
        <f ca="1">VLOOKUP('Учет акций'!B2,SBER!A:B,2,FALSE)</f>
        <v>273.64</v>
      </c>
      <c r="F2" s="2" vm="3">
        <f ca="1">VLOOKUP('Учет акций'!C2,SBER!A:B,2,FALSE)</f>
        <v>306.2</v>
      </c>
      <c r="G2" s="4">
        <f ca="1">E2*D2</f>
        <v>2736.3999999999996</v>
      </c>
      <c r="H2" s="8">
        <f ca="1">F2*D2</f>
        <v>3062</v>
      </c>
      <c r="J2" s="4">
        <f ca="1">H2-G2</f>
        <v>325.60000000000036</v>
      </c>
      <c r="K2" s="6">
        <f ca="1">(J2/G2)</f>
        <v>0.11898845198070472</v>
      </c>
    </row>
    <row r="3" spans="1:11" x14ac:dyDescent="0.3">
      <c r="A3" s="7" t="e" vm="4">
        <v>#VALUE!</v>
      </c>
      <c r="B3" s="3">
        <v>45294</v>
      </c>
      <c r="C3" s="3">
        <f ca="1">B2+COUNTA(YNDX!A:A)-1</f>
        <v>45385</v>
      </c>
      <c r="D3" s="2">
        <v>5</v>
      </c>
      <c r="E3" s="4" vm="5">
        <f ca="1">VLOOKUP('Учет акций'!B3,YNDX!A:B,2,FALSE)</f>
        <v>2570.4</v>
      </c>
      <c r="F3" s="2" vm="6">
        <f ca="1">VLOOKUP('Учет акций'!C3,YNDX!A:B,2,FALSE)</f>
        <v>3917.4</v>
      </c>
      <c r="G3" s="4">
        <f ca="1">E3*D3</f>
        <v>12852</v>
      </c>
      <c r="H3" s="8">
        <f ca="1">F3*D3</f>
        <v>19587</v>
      </c>
      <c r="J3" s="4">
        <f ca="1">H3-G3</f>
        <v>6735</v>
      </c>
      <c r="K3" s="6">
        <f ca="1">(J3/G3)</f>
        <v>0.52404295051353877</v>
      </c>
    </row>
    <row r="4" spans="1:11" x14ac:dyDescent="0.3">
      <c r="A4" s="7" t="e" vm="7">
        <v>#VALUE!</v>
      </c>
      <c r="B4" s="10">
        <v>45294</v>
      </c>
      <c r="C4" s="3">
        <f ca="1">B2+COUNTA(MTSS!A:A)-1</f>
        <v>45385</v>
      </c>
      <c r="D4" s="2">
        <v>7</v>
      </c>
      <c r="E4" s="4" vm="8">
        <f ca="1">VLOOKUP('Учет акций'!B4,MTSS!A:B,2,FALSE)</f>
        <v>249.55</v>
      </c>
      <c r="F4" s="2" vm="9">
        <f ca="1">VLOOKUP('Учет акций'!C4,MTSS!A:B,2,FALSE)</f>
        <v>302.5</v>
      </c>
      <c r="G4" s="4">
        <f t="shared" ref="G4:G5" ca="1" si="0">E4*D4</f>
        <v>1746.8500000000001</v>
      </c>
      <c r="H4" s="8">
        <f t="shared" ref="H4:H5" ca="1" si="1">F4*D4</f>
        <v>2117.5</v>
      </c>
      <c r="J4" s="4">
        <f t="shared" ref="J4:J5" ca="1" si="2">H4-G4</f>
        <v>370.64999999999986</v>
      </c>
      <c r="K4" s="6">
        <f t="shared" ref="K4:K5" ca="1" si="3">(J4/G4)</f>
        <v>0.21218192746944492</v>
      </c>
    </row>
    <row r="5" spans="1:11" x14ac:dyDescent="0.3">
      <c r="A5" s="7" t="e" vm="10">
        <v>#VALUE!</v>
      </c>
      <c r="B5" s="10">
        <v>45294</v>
      </c>
      <c r="C5" s="3">
        <f ca="1">B2+COUNTA(OZON!A:A)-1</f>
        <v>45385</v>
      </c>
      <c r="D5" s="2">
        <v>4</v>
      </c>
      <c r="E5" s="4" vm="11">
        <f ca="1">VLOOKUP('Учет акций'!B5,OZON!A:B,2,FALSE)</f>
        <v>2829</v>
      </c>
      <c r="F5" s="2" vm="12">
        <f ca="1">VLOOKUP('Учет акций'!C5,OZON!A:B,2,FALSE)</f>
        <v>3791.5</v>
      </c>
      <c r="G5" s="4">
        <f t="shared" ca="1" si="0"/>
        <v>11316</v>
      </c>
      <c r="H5" s="8">
        <f t="shared" ca="1" si="1"/>
        <v>15166</v>
      </c>
      <c r="J5" s="4">
        <f t="shared" ca="1" si="2"/>
        <v>3850</v>
      </c>
      <c r="K5" s="6">
        <f t="shared" ca="1" si="3"/>
        <v>0.34022622834923999</v>
      </c>
    </row>
    <row r="6" spans="1:11" x14ac:dyDescent="0.3">
      <c r="B6" s="3"/>
      <c r="C6" s="3"/>
      <c r="E6" s="4"/>
      <c r="G6" s="4"/>
      <c r="H6" s="8"/>
      <c r="J6" s="4">
        <f ca="1">SUM(J2:J5)</f>
        <v>11281.25</v>
      </c>
      <c r="K6" s="6">
        <f ca="1">J6/SUM(G2:G5)</f>
        <v>0.39374372845861871</v>
      </c>
    </row>
    <row r="7" spans="1:11" x14ac:dyDescent="0.3">
      <c r="J7" s="4"/>
      <c r="K7" s="9"/>
    </row>
    <row r="12" spans="1:11" x14ac:dyDescent="0.3">
      <c r="J12" s="4"/>
      <c r="K12" s="11"/>
    </row>
  </sheetData>
  <hyperlinks>
    <hyperlink ref="A3" location="YNDX!A1" display="YNDX!A1" xr:uid="{C07F05BF-58F4-4094-8211-398EDDDF2A39}"/>
    <hyperlink ref="A4" location="MTSS!A1" display="MTSS!A1" xr:uid="{9C645F9B-F4C0-4139-93BA-8B2B6D77E3B0}"/>
    <hyperlink ref="A5" location="OZON!A1" display="OZON!A1" xr:uid="{57A310D6-25E7-4D82-B1CB-32158A4D7337}"/>
    <hyperlink ref="A2" location="Лист2!A1" display="Лист2!A1" xr:uid="{B161F80D-CD35-4601-BEB3-2D9669E526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B9AD-6B93-4006-9A0A-710E3C14A242}">
  <dimension ref="A1:M93"/>
  <sheetViews>
    <sheetView tabSelected="1" workbookViewId="0">
      <selection activeCell="H4" sqref="H4"/>
    </sheetView>
  </sheetViews>
  <sheetFormatPr defaultRowHeight="14.4" x14ac:dyDescent="0.3"/>
  <cols>
    <col min="2" max="2" width="52.109375" style="18" bestFit="1" customWidth="1"/>
    <col min="3" max="3" width="18.88671875" bestFit="1" customWidth="1"/>
    <col min="4" max="4" width="10.109375" style="5" bestFit="1" customWidth="1"/>
    <col min="5" max="5" width="13.5546875" customWidth="1"/>
    <col min="6" max="6" width="10.77734375" customWidth="1"/>
    <col min="7" max="7" width="15.44140625" style="13" customWidth="1"/>
    <col min="8" max="8" width="21.88671875" bestFit="1" customWidth="1"/>
    <col min="9" max="9" width="10.5546875" bestFit="1" customWidth="1"/>
    <col min="10" max="10" width="9.21875" bestFit="1" customWidth="1"/>
    <col min="13" max="13" width="10.5546875" bestFit="1" customWidth="1"/>
  </cols>
  <sheetData>
    <row r="1" spans="1:8" x14ac:dyDescent="0.3">
      <c r="A1" t="s">
        <v>14</v>
      </c>
      <c r="B1" s="18" t="s">
        <v>24</v>
      </c>
      <c r="C1" t="s">
        <v>19</v>
      </c>
      <c r="D1" s="5" t="s">
        <v>15</v>
      </c>
      <c r="E1" t="s">
        <v>17</v>
      </c>
      <c r="F1" t="s">
        <v>18</v>
      </c>
      <c r="G1" s="13" t="s">
        <v>16</v>
      </c>
      <c r="H1" t="s">
        <v>64</v>
      </c>
    </row>
    <row r="2" spans="1:8" x14ac:dyDescent="0.3">
      <c r="A2">
        <v>1</v>
      </c>
      <c r="B2" s="18" t="s">
        <v>53</v>
      </c>
      <c r="C2" t="s">
        <v>25</v>
      </c>
      <c r="D2" s="5">
        <v>45294</v>
      </c>
      <c r="E2" s="13">
        <v>1</v>
      </c>
      <c r="F2">
        <v>30000</v>
      </c>
      <c r="G2" s="13">
        <f>E2*F2</f>
        <v>30000</v>
      </c>
      <c r="H2" t="s">
        <v>54</v>
      </c>
    </row>
    <row r="3" spans="1:8" x14ac:dyDescent="0.3">
      <c r="A3">
        <v>2</v>
      </c>
      <c r="B3" s="18" t="s">
        <v>44</v>
      </c>
      <c r="C3" t="s">
        <v>20</v>
      </c>
      <c r="D3" s="5">
        <v>45294</v>
      </c>
      <c r="E3" vm="2">
        <v>273.64</v>
      </c>
      <c r="F3">
        <v>10</v>
      </c>
      <c r="G3" s="13">
        <f>E3*F3</f>
        <v>2736.3999999999996</v>
      </c>
      <c r="H3" t="s">
        <v>21</v>
      </c>
    </row>
    <row r="4" spans="1:8" x14ac:dyDescent="0.3">
      <c r="A4">
        <v>3</v>
      </c>
      <c r="B4" s="18" t="s">
        <v>45</v>
      </c>
      <c r="C4" t="s">
        <v>20</v>
      </c>
      <c r="D4" s="5">
        <v>45294</v>
      </c>
      <c r="E4" vm="5">
        <v>2570.4</v>
      </c>
      <c r="F4">
        <v>5</v>
      </c>
      <c r="G4" s="13">
        <f t="shared" ref="G4:G6" si="0">E4*F4</f>
        <v>12852</v>
      </c>
      <c r="H4" t="s">
        <v>21</v>
      </c>
    </row>
    <row r="5" spans="1:8" x14ac:dyDescent="0.3">
      <c r="A5">
        <v>4</v>
      </c>
      <c r="B5" s="18" t="s">
        <v>46</v>
      </c>
      <c r="C5" t="s">
        <v>20</v>
      </c>
      <c r="D5" s="5">
        <v>45294</v>
      </c>
      <c r="E5" vm="8">
        <v>249.55</v>
      </c>
      <c r="F5">
        <v>7</v>
      </c>
      <c r="G5" s="13">
        <f t="shared" si="0"/>
        <v>1746.8500000000001</v>
      </c>
      <c r="H5" t="s">
        <v>21</v>
      </c>
    </row>
    <row r="6" spans="1:8" x14ac:dyDescent="0.3">
      <c r="A6">
        <v>5</v>
      </c>
      <c r="B6" s="18" t="s">
        <v>47</v>
      </c>
      <c r="C6" t="s">
        <v>20</v>
      </c>
      <c r="D6" s="5">
        <v>45294</v>
      </c>
      <c r="E6" vm="11">
        <v>2829</v>
      </c>
      <c r="F6">
        <v>4</v>
      </c>
      <c r="G6" s="13">
        <f t="shared" si="0"/>
        <v>11316</v>
      </c>
      <c r="H6" t="s">
        <v>21</v>
      </c>
    </row>
    <row r="7" spans="1:8" x14ac:dyDescent="0.3">
      <c r="A7">
        <v>6</v>
      </c>
      <c r="B7" s="18" t="s">
        <v>53</v>
      </c>
      <c r="C7" t="s">
        <v>25</v>
      </c>
      <c r="D7" s="5">
        <v>45294</v>
      </c>
      <c r="E7" s="13">
        <v>1</v>
      </c>
      <c r="F7">
        <v>1348.75</v>
      </c>
      <c r="G7" s="13">
        <f>E7*F7</f>
        <v>1348.75</v>
      </c>
      <c r="H7" t="s">
        <v>22</v>
      </c>
    </row>
    <row r="8" spans="1:8" x14ac:dyDescent="0.3">
      <c r="A8">
        <v>7</v>
      </c>
      <c r="B8" s="18" t="s">
        <v>44</v>
      </c>
      <c r="C8" t="s">
        <v>20</v>
      </c>
      <c r="D8" s="5">
        <v>45295</v>
      </c>
      <c r="E8" vm="13">
        <v>274.04000000000002</v>
      </c>
      <c r="F8">
        <v>10</v>
      </c>
      <c r="G8" s="13">
        <f>E8*F8</f>
        <v>2740.4</v>
      </c>
      <c r="H8" t="s">
        <v>22</v>
      </c>
    </row>
    <row r="9" spans="1:8" x14ac:dyDescent="0.3">
      <c r="A9">
        <v>8</v>
      </c>
      <c r="B9" s="18" t="s">
        <v>45</v>
      </c>
      <c r="C9" t="s">
        <v>20</v>
      </c>
      <c r="D9" s="5">
        <v>45295</v>
      </c>
      <c r="E9" vm="14">
        <v>2568.6</v>
      </c>
      <c r="F9">
        <v>5</v>
      </c>
      <c r="G9" s="13">
        <f>E9*F9</f>
        <v>12843</v>
      </c>
      <c r="H9" t="s">
        <v>22</v>
      </c>
    </row>
    <row r="10" spans="1:8" x14ac:dyDescent="0.3">
      <c r="A10">
        <v>9</v>
      </c>
      <c r="B10" s="18" t="s">
        <v>46</v>
      </c>
      <c r="C10" t="s">
        <v>20</v>
      </c>
      <c r="D10" s="5">
        <v>45295</v>
      </c>
      <c r="E10" vm="15">
        <v>250.95</v>
      </c>
      <c r="F10">
        <v>7</v>
      </c>
      <c r="G10" s="13">
        <f>E10*F10</f>
        <v>1756.6499999999999</v>
      </c>
      <c r="H10" t="s">
        <v>22</v>
      </c>
    </row>
    <row r="11" spans="1:8" x14ac:dyDescent="0.3">
      <c r="A11">
        <v>10</v>
      </c>
      <c r="B11" s="18" t="s">
        <v>47</v>
      </c>
      <c r="C11" t="s">
        <v>20</v>
      </c>
      <c r="D11" s="5">
        <v>45295</v>
      </c>
      <c r="E11" vm="16">
        <v>2816</v>
      </c>
      <c r="F11">
        <v>4</v>
      </c>
      <c r="G11" s="13">
        <f>E11*F11</f>
        <v>11264</v>
      </c>
      <c r="H11" t="s">
        <v>22</v>
      </c>
    </row>
    <row r="12" spans="1:8" x14ac:dyDescent="0.3">
      <c r="A12">
        <v>11</v>
      </c>
      <c r="B12" s="18" t="s">
        <v>53</v>
      </c>
      <c r="C12" t="s">
        <v>25</v>
      </c>
      <c r="D12" s="5">
        <v>45295</v>
      </c>
      <c r="E12" s="13">
        <v>1</v>
      </c>
      <c r="F12">
        <v>1348.75</v>
      </c>
      <c r="G12" s="13">
        <f t="shared" ref="G12" si="1">E12*F12</f>
        <v>1348.75</v>
      </c>
      <c r="H12" t="s">
        <v>22</v>
      </c>
    </row>
    <row r="13" spans="1:8" x14ac:dyDescent="0.3">
      <c r="A13">
        <v>12</v>
      </c>
      <c r="B13" s="18" t="s">
        <v>44</v>
      </c>
      <c r="C13" t="s">
        <v>20</v>
      </c>
      <c r="D13" s="5">
        <v>45296</v>
      </c>
      <c r="E13" vm="17">
        <v>273.45999999999998</v>
      </c>
      <c r="F13">
        <v>10</v>
      </c>
      <c r="G13" s="13">
        <f>E13*F13</f>
        <v>2734.6</v>
      </c>
      <c r="H13" t="s">
        <v>22</v>
      </c>
    </row>
    <row r="14" spans="1:8" x14ac:dyDescent="0.3">
      <c r="A14">
        <v>13</v>
      </c>
      <c r="B14" s="18" t="s">
        <v>45</v>
      </c>
      <c r="C14" t="s">
        <v>20</v>
      </c>
      <c r="D14" s="5">
        <v>45296</v>
      </c>
      <c r="E14" vm="18">
        <v>2573.8000000000002</v>
      </c>
      <c r="F14">
        <v>5</v>
      </c>
      <c r="G14" s="13">
        <f>E14*F14</f>
        <v>12869</v>
      </c>
      <c r="H14" t="s">
        <v>22</v>
      </c>
    </row>
    <row r="15" spans="1:8" x14ac:dyDescent="0.3">
      <c r="A15">
        <v>14</v>
      </c>
      <c r="B15" s="18" t="s">
        <v>46</v>
      </c>
      <c r="C15" t="s">
        <v>20</v>
      </c>
      <c r="D15" s="5">
        <v>45296</v>
      </c>
      <c r="E15" vm="19">
        <v>250.9</v>
      </c>
      <c r="F15">
        <v>7</v>
      </c>
      <c r="G15" s="13">
        <f>E15*F15</f>
        <v>1756.3</v>
      </c>
      <c r="H15" t="s">
        <v>22</v>
      </c>
    </row>
    <row r="16" spans="1:8" x14ac:dyDescent="0.3">
      <c r="A16">
        <v>15</v>
      </c>
      <c r="B16" s="18" t="s">
        <v>47</v>
      </c>
      <c r="C16" t="s">
        <v>20</v>
      </c>
      <c r="D16" s="5">
        <v>45296</v>
      </c>
      <c r="E16" vm="20">
        <v>2800</v>
      </c>
      <c r="F16">
        <v>4</v>
      </c>
      <c r="G16" s="13">
        <f>E16*F16</f>
        <v>11200</v>
      </c>
      <c r="H16" t="s">
        <v>22</v>
      </c>
    </row>
    <row r="17" spans="1:8" x14ac:dyDescent="0.3">
      <c r="A17">
        <v>16</v>
      </c>
      <c r="B17" s="18" t="s">
        <v>53</v>
      </c>
      <c r="C17" t="s">
        <v>25</v>
      </c>
      <c r="D17" s="5">
        <v>45296</v>
      </c>
      <c r="E17" s="13">
        <v>1</v>
      </c>
      <c r="F17">
        <v>1348.75</v>
      </c>
      <c r="G17" s="13">
        <f t="shared" ref="G17" si="2">E17*F17</f>
        <v>1348.75</v>
      </c>
      <c r="H17" t="s">
        <v>22</v>
      </c>
    </row>
    <row r="18" spans="1:8" x14ac:dyDescent="0.3">
      <c r="A18">
        <v>17</v>
      </c>
      <c r="B18" s="18" t="s">
        <v>44</v>
      </c>
      <c r="C18" t="s">
        <v>20</v>
      </c>
      <c r="D18" s="5">
        <v>45297</v>
      </c>
      <c r="E18" vm="17">
        <v>273.45999999999998</v>
      </c>
      <c r="F18">
        <v>10</v>
      </c>
      <c r="G18" s="13">
        <f>E18*F18</f>
        <v>2734.6</v>
      </c>
      <c r="H18" t="s">
        <v>23</v>
      </c>
    </row>
    <row r="19" spans="1:8" x14ac:dyDescent="0.3">
      <c r="A19">
        <v>18</v>
      </c>
      <c r="B19" s="18" t="s">
        <v>45</v>
      </c>
      <c r="C19" t="s">
        <v>20</v>
      </c>
      <c r="D19" s="5">
        <v>45297</v>
      </c>
      <c r="E19" vm="18">
        <v>2573.8000000000002</v>
      </c>
      <c r="F19">
        <v>5</v>
      </c>
      <c r="G19" s="13">
        <f>E19*F19</f>
        <v>12869</v>
      </c>
      <c r="H19" t="s">
        <v>23</v>
      </c>
    </row>
    <row r="20" spans="1:8" x14ac:dyDescent="0.3">
      <c r="A20">
        <v>19</v>
      </c>
      <c r="B20" s="18" t="s">
        <v>46</v>
      </c>
      <c r="C20" t="s">
        <v>20</v>
      </c>
      <c r="D20" s="5">
        <v>45297</v>
      </c>
      <c r="E20" vm="19">
        <v>250.9</v>
      </c>
      <c r="F20">
        <v>7</v>
      </c>
      <c r="G20" s="13">
        <f>E20*F20</f>
        <v>1756.3</v>
      </c>
      <c r="H20" t="s">
        <v>23</v>
      </c>
    </row>
    <row r="21" spans="1:8" x14ac:dyDescent="0.3">
      <c r="A21">
        <v>20</v>
      </c>
      <c r="B21" s="18" t="s">
        <v>47</v>
      </c>
      <c r="C21" t="s">
        <v>20</v>
      </c>
      <c r="D21" s="5">
        <v>45297</v>
      </c>
      <c r="E21" vm="20">
        <v>2800</v>
      </c>
      <c r="F21">
        <v>4</v>
      </c>
      <c r="G21" s="13">
        <f>E21*F21</f>
        <v>11200</v>
      </c>
      <c r="H21" t="s">
        <v>23</v>
      </c>
    </row>
    <row r="22" spans="1:8" x14ac:dyDescent="0.3">
      <c r="A22">
        <v>21</v>
      </c>
      <c r="B22" s="18" t="s">
        <v>53</v>
      </c>
      <c r="C22" t="s">
        <v>25</v>
      </c>
      <c r="D22" s="5">
        <v>45297</v>
      </c>
      <c r="E22" s="13">
        <v>1</v>
      </c>
      <c r="F22">
        <v>1348.75</v>
      </c>
      <c r="G22" s="13">
        <f t="shared" ref="G22" si="3">E22*F22</f>
        <v>1348.75</v>
      </c>
      <c r="H22" t="s">
        <v>23</v>
      </c>
    </row>
    <row r="23" spans="1:8" x14ac:dyDescent="0.3">
      <c r="A23">
        <v>22</v>
      </c>
      <c r="B23" s="18" t="s">
        <v>44</v>
      </c>
      <c r="C23" t="s">
        <v>20</v>
      </c>
      <c r="D23" s="5">
        <v>45298</v>
      </c>
      <c r="E23" vm="17">
        <v>273.45999999999998</v>
      </c>
      <c r="F23">
        <v>10</v>
      </c>
      <c r="G23" s="13">
        <f>E23*F23</f>
        <v>2734.6</v>
      </c>
      <c r="H23" t="s">
        <v>23</v>
      </c>
    </row>
    <row r="24" spans="1:8" x14ac:dyDescent="0.3">
      <c r="A24">
        <v>23</v>
      </c>
      <c r="B24" s="18" t="s">
        <v>45</v>
      </c>
      <c r="C24" t="s">
        <v>20</v>
      </c>
      <c r="D24" s="5">
        <v>45298</v>
      </c>
      <c r="E24" vm="18">
        <v>2573.8000000000002</v>
      </c>
      <c r="F24">
        <v>5</v>
      </c>
      <c r="G24" s="13">
        <f>E24*F24</f>
        <v>12869</v>
      </c>
      <c r="H24" t="s">
        <v>23</v>
      </c>
    </row>
    <row r="25" spans="1:8" x14ac:dyDescent="0.3">
      <c r="A25">
        <v>24</v>
      </c>
      <c r="B25" s="18" t="s">
        <v>46</v>
      </c>
      <c r="C25" t="s">
        <v>20</v>
      </c>
      <c r="D25" s="5">
        <v>45298</v>
      </c>
      <c r="E25" vm="19">
        <v>250.9</v>
      </c>
      <c r="F25">
        <v>7</v>
      </c>
      <c r="G25" s="13">
        <f>E25*F25</f>
        <v>1756.3</v>
      </c>
      <c r="H25" t="s">
        <v>23</v>
      </c>
    </row>
    <row r="26" spans="1:8" x14ac:dyDescent="0.3">
      <c r="A26">
        <v>25</v>
      </c>
      <c r="B26" s="18" t="s">
        <v>47</v>
      </c>
      <c r="C26" t="s">
        <v>20</v>
      </c>
      <c r="D26" s="5">
        <v>45298</v>
      </c>
      <c r="E26" vm="20">
        <v>2800</v>
      </c>
      <c r="F26">
        <v>4</v>
      </c>
      <c r="G26" s="13">
        <f>E26*F26</f>
        <v>11200</v>
      </c>
      <c r="H26" t="s">
        <v>23</v>
      </c>
    </row>
    <row r="27" spans="1:8" x14ac:dyDescent="0.3">
      <c r="A27">
        <v>26</v>
      </c>
      <c r="B27" s="18" t="s">
        <v>53</v>
      </c>
      <c r="C27" t="s">
        <v>25</v>
      </c>
      <c r="D27" s="5">
        <v>45298</v>
      </c>
      <c r="E27" s="13">
        <v>1</v>
      </c>
      <c r="F27">
        <v>1348.75</v>
      </c>
      <c r="G27" s="13">
        <f t="shared" ref="G27" si="4">E27*F27</f>
        <v>1348.75</v>
      </c>
      <c r="H27" t="s">
        <v>23</v>
      </c>
    </row>
    <row r="28" spans="1:8" x14ac:dyDescent="0.3">
      <c r="A28">
        <v>27</v>
      </c>
      <c r="B28" s="18" t="s">
        <v>44</v>
      </c>
      <c r="C28" t="s">
        <v>20</v>
      </c>
      <c r="D28" s="5">
        <v>45299</v>
      </c>
      <c r="E28" vm="21">
        <v>275.81</v>
      </c>
      <c r="F28">
        <v>10</v>
      </c>
      <c r="G28" s="13">
        <f t="shared" ref="G28:G33" si="5">E28*F28</f>
        <v>2758.1</v>
      </c>
      <c r="H28" t="s">
        <v>22</v>
      </c>
    </row>
    <row r="29" spans="1:8" x14ac:dyDescent="0.3">
      <c r="A29">
        <v>28</v>
      </c>
      <c r="B29" s="18" t="s">
        <v>45</v>
      </c>
      <c r="C29" t="s">
        <v>20</v>
      </c>
      <c r="D29" s="5">
        <v>45299</v>
      </c>
      <c r="E29" vm="22">
        <v>2605</v>
      </c>
      <c r="F29">
        <v>5</v>
      </c>
      <c r="G29" s="13">
        <f t="shared" si="5"/>
        <v>13025</v>
      </c>
      <c r="H29" t="s">
        <v>22</v>
      </c>
    </row>
    <row r="30" spans="1:8" x14ac:dyDescent="0.3">
      <c r="A30">
        <v>29</v>
      </c>
      <c r="B30" s="18" t="s">
        <v>46</v>
      </c>
      <c r="C30" t="s">
        <v>20</v>
      </c>
      <c r="D30" s="5">
        <v>45299</v>
      </c>
      <c r="E30" vm="23">
        <v>253.25</v>
      </c>
      <c r="F30">
        <v>7</v>
      </c>
      <c r="G30" s="13">
        <f t="shared" si="5"/>
        <v>1772.75</v>
      </c>
      <c r="H30" t="s">
        <v>22</v>
      </c>
    </row>
    <row r="31" spans="1:8" x14ac:dyDescent="0.3">
      <c r="A31">
        <v>30</v>
      </c>
      <c r="B31" s="18" t="s">
        <v>47</v>
      </c>
      <c r="C31" t="s">
        <v>20</v>
      </c>
      <c r="D31" s="5">
        <v>45299</v>
      </c>
      <c r="E31" vm="24">
        <v>2815</v>
      </c>
      <c r="F31">
        <v>4</v>
      </c>
      <c r="G31" s="13">
        <f t="shared" si="5"/>
        <v>11260</v>
      </c>
      <c r="H31" t="s">
        <v>22</v>
      </c>
    </row>
    <row r="32" spans="1:8" x14ac:dyDescent="0.3">
      <c r="A32">
        <v>31</v>
      </c>
      <c r="B32" s="18" t="s">
        <v>44</v>
      </c>
      <c r="C32" t="s">
        <v>20</v>
      </c>
      <c r="D32" s="5">
        <v>45299</v>
      </c>
      <c r="E32" vm="21">
        <v>275.81</v>
      </c>
      <c r="F32">
        <v>5</v>
      </c>
      <c r="G32" s="13">
        <f t="shared" si="5"/>
        <v>1379.05</v>
      </c>
      <c r="H32" t="s">
        <v>33</v>
      </c>
    </row>
    <row r="33" spans="1:13" x14ac:dyDescent="0.3">
      <c r="A33">
        <v>32</v>
      </c>
      <c r="B33" s="18" t="s">
        <v>46</v>
      </c>
      <c r="C33" t="s">
        <v>20</v>
      </c>
      <c r="D33" s="5">
        <v>45299</v>
      </c>
      <c r="E33" vm="23">
        <v>253.25</v>
      </c>
      <c r="F33">
        <v>10</v>
      </c>
      <c r="G33" s="13">
        <f t="shared" si="5"/>
        <v>2532.5</v>
      </c>
      <c r="H33" t="s">
        <v>21</v>
      </c>
      <c r="M33" s="15"/>
    </row>
    <row r="34" spans="1:13" x14ac:dyDescent="0.3">
      <c r="A34">
        <v>33</v>
      </c>
      <c r="B34" s="18" t="s">
        <v>53</v>
      </c>
      <c r="C34" t="s">
        <v>25</v>
      </c>
      <c r="D34" s="5">
        <v>45299</v>
      </c>
      <c r="E34" s="13">
        <v>1</v>
      </c>
      <c r="F34">
        <v>195.30000000000018</v>
      </c>
      <c r="G34" s="13">
        <f t="shared" ref="G34" si="6">E34*F34</f>
        <v>195.30000000000018</v>
      </c>
      <c r="H34" t="s">
        <v>22</v>
      </c>
      <c r="J34" s="15"/>
    </row>
    <row r="35" spans="1:13" x14ac:dyDescent="0.3">
      <c r="A35">
        <v>34</v>
      </c>
      <c r="B35" s="18" t="s">
        <v>44</v>
      </c>
      <c r="C35" t="s">
        <v>20</v>
      </c>
      <c r="D35" s="5">
        <v>45300</v>
      </c>
      <c r="E35" vm="25">
        <v>276</v>
      </c>
      <c r="F35">
        <v>5</v>
      </c>
      <c r="G35" s="13">
        <f t="shared" ref="G35:G49" si="7">E35*F35</f>
        <v>1380</v>
      </c>
      <c r="H35" t="s">
        <v>22</v>
      </c>
    </row>
    <row r="36" spans="1:13" x14ac:dyDescent="0.3">
      <c r="A36">
        <v>35</v>
      </c>
      <c r="B36" s="18" t="s">
        <v>45</v>
      </c>
      <c r="C36" t="s">
        <v>20</v>
      </c>
      <c r="D36" s="5">
        <v>45300</v>
      </c>
      <c r="E36" vm="26">
        <v>2611</v>
      </c>
      <c r="F36">
        <v>5</v>
      </c>
      <c r="G36" s="13">
        <f t="shared" si="7"/>
        <v>13055</v>
      </c>
      <c r="H36" t="s">
        <v>22</v>
      </c>
    </row>
    <row r="37" spans="1:13" x14ac:dyDescent="0.3">
      <c r="A37">
        <v>36</v>
      </c>
      <c r="B37" s="18" t="s">
        <v>46</v>
      </c>
      <c r="C37" t="s">
        <v>20</v>
      </c>
      <c r="D37" s="5">
        <v>45300</v>
      </c>
      <c r="E37" vm="27">
        <v>259.39999999999998</v>
      </c>
      <c r="F37">
        <v>17</v>
      </c>
      <c r="G37" s="13">
        <f t="shared" si="7"/>
        <v>4409.7999999999993</v>
      </c>
      <c r="H37" t="s">
        <v>22</v>
      </c>
    </row>
    <row r="38" spans="1:13" x14ac:dyDescent="0.3">
      <c r="A38">
        <v>37</v>
      </c>
      <c r="B38" s="18" t="s">
        <v>47</v>
      </c>
      <c r="C38" t="s">
        <v>20</v>
      </c>
      <c r="D38" s="5">
        <v>45300</v>
      </c>
      <c r="E38" vm="28">
        <v>2860.5</v>
      </c>
      <c r="F38">
        <v>4</v>
      </c>
      <c r="G38" s="13">
        <f t="shared" si="7"/>
        <v>11442</v>
      </c>
      <c r="H38" t="s">
        <v>22</v>
      </c>
    </row>
    <row r="39" spans="1:13" x14ac:dyDescent="0.3">
      <c r="A39">
        <v>38</v>
      </c>
      <c r="B39" s="18" t="s">
        <v>53</v>
      </c>
      <c r="C39" t="s">
        <v>25</v>
      </c>
      <c r="D39" s="5">
        <v>45300</v>
      </c>
      <c r="E39" s="13">
        <v>1</v>
      </c>
      <c r="F39">
        <v>10000</v>
      </c>
      <c r="G39" s="13">
        <f t="shared" si="7"/>
        <v>10000</v>
      </c>
      <c r="H39" t="s">
        <v>54</v>
      </c>
      <c r="K39" s="18"/>
    </row>
    <row r="40" spans="1:13" x14ac:dyDescent="0.3">
      <c r="A40">
        <v>39</v>
      </c>
      <c r="B40" s="18" t="s">
        <v>48</v>
      </c>
      <c r="C40" t="s">
        <v>20</v>
      </c>
      <c r="D40" s="5">
        <v>45300</v>
      </c>
      <c r="E40" vm="29">
        <v>162.25</v>
      </c>
      <c r="F40">
        <v>5</v>
      </c>
      <c r="G40" s="13">
        <f t="shared" si="7"/>
        <v>811.25</v>
      </c>
      <c r="H40" t="s">
        <v>21</v>
      </c>
      <c r="I40" s="15"/>
      <c r="K40" s="18"/>
    </row>
    <row r="41" spans="1:13" x14ac:dyDescent="0.3">
      <c r="A41">
        <v>40</v>
      </c>
      <c r="B41" s="18" t="s">
        <v>53</v>
      </c>
      <c r="C41" t="s">
        <v>25</v>
      </c>
      <c r="D41" s="5">
        <v>45300</v>
      </c>
      <c r="E41" s="13">
        <v>1</v>
      </c>
      <c r="F41">
        <v>9384.0499999999993</v>
      </c>
      <c r="G41" s="13">
        <f t="shared" si="7"/>
        <v>9384.0499999999993</v>
      </c>
      <c r="H41" t="s">
        <v>22</v>
      </c>
      <c r="K41" s="18"/>
    </row>
    <row r="42" spans="1:13" x14ac:dyDescent="0.3">
      <c r="A42">
        <v>41</v>
      </c>
      <c r="B42" s="18" t="s">
        <v>44</v>
      </c>
      <c r="C42" t="s">
        <v>20</v>
      </c>
      <c r="D42" s="5">
        <v>45301</v>
      </c>
      <c r="E42" vm="30">
        <v>275.68</v>
      </c>
      <c r="F42">
        <v>5</v>
      </c>
      <c r="G42" s="13">
        <f t="shared" si="7"/>
        <v>1378.4</v>
      </c>
      <c r="H42" t="s">
        <v>22</v>
      </c>
      <c r="K42" s="18"/>
    </row>
    <row r="43" spans="1:13" x14ac:dyDescent="0.3">
      <c r="A43">
        <v>42</v>
      </c>
      <c r="B43" s="18" t="s">
        <v>45</v>
      </c>
      <c r="C43" t="s">
        <v>20</v>
      </c>
      <c r="D43" s="5">
        <v>45301</v>
      </c>
      <c r="E43" vm="31">
        <v>2599.6</v>
      </c>
      <c r="F43">
        <v>5</v>
      </c>
      <c r="G43" s="13">
        <f t="shared" si="7"/>
        <v>12998</v>
      </c>
      <c r="H43" t="s">
        <v>22</v>
      </c>
      <c r="K43" s="18"/>
    </row>
    <row r="44" spans="1:13" x14ac:dyDescent="0.3">
      <c r="A44">
        <v>43</v>
      </c>
      <c r="B44" s="18" t="s">
        <v>46</v>
      </c>
      <c r="C44" t="s">
        <v>20</v>
      </c>
      <c r="D44" s="5">
        <v>45301</v>
      </c>
      <c r="E44" vm="32">
        <v>263</v>
      </c>
      <c r="F44">
        <v>17</v>
      </c>
      <c r="G44" s="13">
        <f t="shared" si="7"/>
        <v>4471</v>
      </c>
      <c r="H44" t="s">
        <v>22</v>
      </c>
      <c r="K44" s="18"/>
    </row>
    <row r="45" spans="1:13" x14ac:dyDescent="0.3">
      <c r="A45">
        <v>44</v>
      </c>
      <c r="B45" s="18" t="s">
        <v>47</v>
      </c>
      <c r="C45" t="s">
        <v>20</v>
      </c>
      <c r="D45" s="5">
        <v>45301</v>
      </c>
      <c r="E45" vm="33">
        <v>2935</v>
      </c>
      <c r="F45">
        <v>4</v>
      </c>
      <c r="G45" s="13">
        <f t="shared" si="7"/>
        <v>11740</v>
      </c>
      <c r="H45" t="s">
        <v>22</v>
      </c>
      <c r="K45" s="18"/>
    </row>
    <row r="46" spans="1:13" x14ac:dyDescent="0.3">
      <c r="A46">
        <v>45</v>
      </c>
      <c r="B46" s="18" t="s">
        <v>48</v>
      </c>
      <c r="C46" t="s">
        <v>20</v>
      </c>
      <c r="D46" s="5">
        <v>45301</v>
      </c>
      <c r="E46" vm="34">
        <v>163.05000000000001</v>
      </c>
      <c r="F46">
        <v>5</v>
      </c>
      <c r="G46" s="13">
        <f t="shared" si="7"/>
        <v>815.25</v>
      </c>
      <c r="H46" t="s">
        <v>22</v>
      </c>
      <c r="K46" s="18"/>
    </row>
    <row r="47" spans="1:13" x14ac:dyDescent="0.3">
      <c r="A47">
        <v>46</v>
      </c>
      <c r="B47" s="18" t="s">
        <v>49</v>
      </c>
      <c r="C47" t="s">
        <v>25</v>
      </c>
      <c r="D47" s="5">
        <v>45301</v>
      </c>
      <c r="E47">
        <v>90.403999999999996</v>
      </c>
      <c r="F47">
        <v>20</v>
      </c>
      <c r="G47" s="13">
        <f t="shared" si="7"/>
        <v>1808.08</v>
      </c>
      <c r="H47" t="s">
        <v>21</v>
      </c>
      <c r="K47" s="18"/>
    </row>
    <row r="48" spans="1:13" x14ac:dyDescent="0.3">
      <c r="A48">
        <v>47</v>
      </c>
      <c r="B48" s="18" t="s">
        <v>50</v>
      </c>
      <c r="C48" t="s">
        <v>26</v>
      </c>
      <c r="D48" s="5">
        <v>45301</v>
      </c>
      <c r="E48" vm="35">
        <v>13.231999999999999</v>
      </c>
      <c r="F48">
        <v>100</v>
      </c>
      <c r="G48" s="13">
        <f t="shared" si="7"/>
        <v>1323.1999999999998</v>
      </c>
      <c r="H48" t="s">
        <v>21</v>
      </c>
      <c r="K48" s="18"/>
    </row>
    <row r="49" spans="1:11" x14ac:dyDescent="0.3">
      <c r="A49">
        <v>48</v>
      </c>
      <c r="B49" s="18" t="s">
        <v>27</v>
      </c>
      <c r="C49" t="s">
        <v>28</v>
      </c>
      <c r="D49" s="5">
        <v>45301</v>
      </c>
      <c r="E49">
        <v>5886.06</v>
      </c>
      <c r="F49">
        <v>1</v>
      </c>
      <c r="G49" s="13">
        <f t="shared" si="7"/>
        <v>5886.06</v>
      </c>
      <c r="H49" t="s">
        <v>21</v>
      </c>
      <c r="I49" s="15"/>
      <c r="K49" s="18"/>
    </row>
    <row r="50" spans="1:11" x14ac:dyDescent="0.3">
      <c r="A50">
        <v>49</v>
      </c>
      <c r="B50" s="18" t="s">
        <v>53</v>
      </c>
      <c r="C50" t="s">
        <v>25</v>
      </c>
      <c r="D50" s="5">
        <v>45301</v>
      </c>
      <c r="E50" s="13">
        <v>1</v>
      </c>
      <c r="F50">
        <v>366.70999999999913</v>
      </c>
      <c r="G50" s="13">
        <f t="shared" ref="G50" si="8">E50*F50</f>
        <v>366.70999999999913</v>
      </c>
      <c r="H50" t="s">
        <v>22</v>
      </c>
      <c r="K50" s="18"/>
    </row>
    <row r="51" spans="1:11" x14ac:dyDescent="0.3">
      <c r="A51">
        <v>50</v>
      </c>
      <c r="B51" s="18" t="s">
        <v>44</v>
      </c>
      <c r="C51" t="s">
        <v>20</v>
      </c>
      <c r="D51" s="5">
        <v>45302</v>
      </c>
      <c r="E51" vm="36">
        <v>275.89999999999998</v>
      </c>
      <c r="F51">
        <v>5</v>
      </c>
      <c r="G51" s="13">
        <f t="shared" ref="G51:G58" si="9">E51*F51</f>
        <v>1379.5</v>
      </c>
      <c r="H51" t="s">
        <v>22</v>
      </c>
      <c r="K51" s="18"/>
    </row>
    <row r="52" spans="1:11" x14ac:dyDescent="0.3">
      <c r="A52">
        <v>51</v>
      </c>
      <c r="B52" s="18" t="s">
        <v>45</v>
      </c>
      <c r="C52" t="s">
        <v>20</v>
      </c>
      <c r="D52" s="5">
        <v>45302</v>
      </c>
      <c r="E52" vm="37">
        <v>2614.6</v>
      </c>
      <c r="F52">
        <v>5</v>
      </c>
      <c r="G52" s="13">
        <f t="shared" si="9"/>
        <v>13073</v>
      </c>
      <c r="H52" t="s">
        <v>22</v>
      </c>
      <c r="K52" s="18"/>
    </row>
    <row r="53" spans="1:11" x14ac:dyDescent="0.3">
      <c r="A53">
        <v>52</v>
      </c>
      <c r="B53" s="18" t="s">
        <v>46</v>
      </c>
      <c r="C53" t="s">
        <v>20</v>
      </c>
      <c r="D53" s="5">
        <v>45302</v>
      </c>
      <c r="E53" vm="38">
        <v>264.85000000000002</v>
      </c>
      <c r="F53">
        <v>17</v>
      </c>
      <c r="G53" s="13">
        <f t="shared" si="9"/>
        <v>4502.4500000000007</v>
      </c>
      <c r="H53" t="s">
        <v>22</v>
      </c>
      <c r="K53" s="18"/>
    </row>
    <row r="54" spans="1:11" x14ac:dyDescent="0.3">
      <c r="A54">
        <v>53</v>
      </c>
      <c r="B54" s="18" t="s">
        <v>47</v>
      </c>
      <c r="C54" t="s">
        <v>20</v>
      </c>
      <c r="D54" s="5">
        <v>45302</v>
      </c>
      <c r="E54" vm="39">
        <v>2953.5</v>
      </c>
      <c r="F54">
        <v>4</v>
      </c>
      <c r="G54" s="13">
        <f t="shared" si="9"/>
        <v>11814</v>
      </c>
      <c r="H54" t="s">
        <v>22</v>
      </c>
      <c r="K54" s="18"/>
    </row>
    <row r="55" spans="1:11" x14ac:dyDescent="0.3">
      <c r="A55">
        <v>54</v>
      </c>
      <c r="B55" s="18" t="s">
        <v>48</v>
      </c>
      <c r="C55" t="s">
        <v>20</v>
      </c>
      <c r="D55" s="5">
        <v>45302</v>
      </c>
      <c r="E55" vm="40">
        <v>162.86000000000001</v>
      </c>
      <c r="F55">
        <v>5</v>
      </c>
      <c r="G55" s="13">
        <f t="shared" si="9"/>
        <v>814.30000000000007</v>
      </c>
      <c r="H55" t="s">
        <v>33</v>
      </c>
      <c r="K55" s="18"/>
    </row>
    <row r="56" spans="1:11" x14ac:dyDescent="0.3">
      <c r="A56">
        <v>55</v>
      </c>
      <c r="B56" s="18" t="s">
        <v>49</v>
      </c>
      <c r="C56" t="s">
        <v>25</v>
      </c>
      <c r="D56" s="5">
        <v>45302</v>
      </c>
      <c r="E56">
        <v>89.393900000000002</v>
      </c>
      <c r="F56">
        <v>20</v>
      </c>
      <c r="G56" s="13">
        <f t="shared" si="9"/>
        <v>1787.8780000000002</v>
      </c>
      <c r="H56" t="s">
        <v>22</v>
      </c>
      <c r="K56" s="18"/>
    </row>
    <row r="57" spans="1:11" x14ac:dyDescent="0.3">
      <c r="A57">
        <v>56</v>
      </c>
      <c r="B57" s="18" t="s">
        <v>50</v>
      </c>
      <c r="C57" t="s">
        <v>26</v>
      </c>
      <c r="D57" s="5">
        <v>45302</v>
      </c>
      <c r="E57" vm="41">
        <v>13.278</v>
      </c>
      <c r="F57">
        <v>100</v>
      </c>
      <c r="G57" s="13">
        <f t="shared" si="9"/>
        <v>1327.8</v>
      </c>
      <c r="H57" t="s">
        <v>22</v>
      </c>
      <c r="K57" s="18"/>
    </row>
    <row r="58" spans="1:11" x14ac:dyDescent="0.3">
      <c r="A58">
        <v>57</v>
      </c>
      <c r="B58" s="18" t="s">
        <v>27</v>
      </c>
      <c r="C58" t="s">
        <v>28</v>
      </c>
      <c r="D58" s="5">
        <v>45302</v>
      </c>
      <c r="E58">
        <v>5848.46</v>
      </c>
      <c r="F58">
        <v>1</v>
      </c>
      <c r="G58" s="13">
        <f t="shared" si="9"/>
        <v>5848.46</v>
      </c>
      <c r="H58" t="s">
        <v>22</v>
      </c>
      <c r="K58" s="18"/>
    </row>
    <row r="59" spans="1:11" x14ac:dyDescent="0.3">
      <c r="A59">
        <v>58</v>
      </c>
      <c r="B59" s="18" t="s">
        <v>53</v>
      </c>
      <c r="C59" t="s">
        <v>25</v>
      </c>
      <c r="D59" s="5">
        <v>45302</v>
      </c>
      <c r="E59" s="13">
        <v>1</v>
      </c>
      <c r="F59">
        <v>1181.0099999999993</v>
      </c>
      <c r="G59" s="13">
        <f t="shared" ref="G59" si="10">E59*F59</f>
        <v>1181.0099999999993</v>
      </c>
      <c r="H59" t="s">
        <v>22</v>
      </c>
      <c r="I59" s="15"/>
      <c r="K59" s="18"/>
    </row>
    <row r="60" spans="1:11" x14ac:dyDescent="0.3">
      <c r="K60" s="18"/>
    </row>
    <row r="61" spans="1:11" x14ac:dyDescent="0.3">
      <c r="A61" s="19"/>
      <c r="K61" s="18"/>
    </row>
    <row r="62" spans="1:11" x14ac:dyDescent="0.3">
      <c r="A62" s="19"/>
      <c r="K62" s="18"/>
    </row>
    <row r="63" spans="1:11" x14ac:dyDescent="0.3">
      <c r="A63" s="19"/>
      <c r="K63" s="18"/>
    </row>
    <row r="64" spans="1:11" x14ac:dyDescent="0.3">
      <c r="K64" s="18"/>
    </row>
    <row r="65" spans="2:11" x14ac:dyDescent="0.3">
      <c r="K65" s="18"/>
    </row>
    <row r="66" spans="2:11" x14ac:dyDescent="0.3">
      <c r="K66" s="18"/>
    </row>
    <row r="67" spans="2:11" x14ac:dyDescent="0.3">
      <c r="K67" s="18"/>
    </row>
    <row r="68" spans="2:11" x14ac:dyDescent="0.3">
      <c r="K68" s="18"/>
    </row>
    <row r="69" spans="2:11" x14ac:dyDescent="0.3">
      <c r="K69" s="18"/>
    </row>
    <row r="70" spans="2:11" x14ac:dyDescent="0.3">
      <c r="K70" s="18"/>
    </row>
    <row r="71" spans="2:11" x14ac:dyDescent="0.3">
      <c r="K71" s="18"/>
    </row>
    <row r="72" spans="2:11" x14ac:dyDescent="0.3">
      <c r="K72" s="18"/>
    </row>
    <row r="73" spans="2:11" x14ac:dyDescent="0.3">
      <c r="K73" s="18"/>
    </row>
    <row r="74" spans="2:11" x14ac:dyDescent="0.3">
      <c r="K74" s="18"/>
    </row>
    <row r="75" spans="2:11" x14ac:dyDescent="0.3">
      <c r="K75" s="18"/>
    </row>
    <row r="76" spans="2:11" x14ac:dyDescent="0.3">
      <c r="B76" s="20" t="s">
        <v>29</v>
      </c>
      <c r="C76" s="19" t="s">
        <v>31</v>
      </c>
      <c r="D76" s="21">
        <v>45017</v>
      </c>
      <c r="E76" s="19">
        <v>986</v>
      </c>
      <c r="F76" s="19">
        <v>5</v>
      </c>
      <c r="G76" s="22">
        <f>E76*F76</f>
        <v>4930</v>
      </c>
      <c r="H76" s="19" t="s">
        <v>21</v>
      </c>
      <c r="K76" s="18"/>
    </row>
    <row r="77" spans="2:11" x14ac:dyDescent="0.3">
      <c r="B77" s="20" t="s">
        <v>30</v>
      </c>
      <c r="C77" s="19" t="s">
        <v>20</v>
      </c>
      <c r="D77" s="21">
        <v>45017</v>
      </c>
      <c r="E77" s="19">
        <v>45.11</v>
      </c>
      <c r="F77" s="19">
        <v>12</v>
      </c>
      <c r="G77" s="22">
        <f>E77*F77</f>
        <v>541.31999999999994</v>
      </c>
      <c r="H77" s="19" t="s">
        <v>38</v>
      </c>
      <c r="K77" s="18"/>
    </row>
    <row r="78" spans="2:11" x14ac:dyDescent="0.3">
      <c r="B78" s="20" t="s">
        <v>32</v>
      </c>
      <c r="C78" s="19" t="s">
        <v>31</v>
      </c>
      <c r="D78" s="21">
        <v>45018</v>
      </c>
      <c r="E78" s="19">
        <v>48.23</v>
      </c>
      <c r="F78" s="19">
        <v>7</v>
      </c>
      <c r="G78" s="22">
        <f>E78*F78</f>
        <v>337.60999999999996</v>
      </c>
      <c r="H78" s="19" t="s">
        <v>39</v>
      </c>
      <c r="K78" s="18"/>
    </row>
    <row r="79" spans="2:11" x14ac:dyDescent="0.3">
      <c r="K79" s="18"/>
    </row>
    <row r="80" spans="2:11" x14ac:dyDescent="0.3">
      <c r="K80" s="18"/>
    </row>
    <row r="81" spans="11:11" x14ac:dyDescent="0.3">
      <c r="K81" s="18"/>
    </row>
    <row r="82" spans="11:11" x14ac:dyDescent="0.3">
      <c r="K82" s="18"/>
    </row>
    <row r="83" spans="11:11" x14ac:dyDescent="0.3">
      <c r="K83" s="18"/>
    </row>
    <row r="84" spans="11:11" x14ac:dyDescent="0.3">
      <c r="K84" s="18"/>
    </row>
    <row r="85" spans="11:11" x14ac:dyDescent="0.3">
      <c r="K85" s="18"/>
    </row>
    <row r="86" spans="11:11" x14ac:dyDescent="0.3">
      <c r="K86" s="18"/>
    </row>
    <row r="87" spans="11:11" x14ac:dyDescent="0.3">
      <c r="K87" s="18"/>
    </row>
    <row r="88" spans="11:11" x14ac:dyDescent="0.3">
      <c r="K88" s="18"/>
    </row>
    <row r="89" spans="11:11" x14ac:dyDescent="0.3">
      <c r="K89" s="18"/>
    </row>
    <row r="90" spans="11:11" x14ac:dyDescent="0.3">
      <c r="K90" s="18"/>
    </row>
    <row r="91" spans="11:11" x14ac:dyDescent="0.3">
      <c r="K91" s="18"/>
    </row>
    <row r="92" spans="11:11" x14ac:dyDescent="0.3">
      <c r="K92" s="18"/>
    </row>
    <row r="93" spans="11:11" x14ac:dyDescent="0.3">
      <c r="K93"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6DA0-15A4-4C75-A55D-C48D77690821}">
  <dimension ref="A1:P13"/>
  <sheetViews>
    <sheetView zoomScale="96" workbookViewId="0">
      <selection activeCell="I6" sqref="I6"/>
    </sheetView>
  </sheetViews>
  <sheetFormatPr defaultRowHeight="14.4" x14ac:dyDescent="0.3"/>
  <cols>
    <col min="1" max="1" width="52.109375" bestFit="1" customWidth="1"/>
    <col min="2" max="2" width="19.6640625" bestFit="1" customWidth="1"/>
    <col min="3" max="3" width="19.6640625" customWidth="1"/>
    <col min="4" max="5" width="21.77734375" bestFit="1" customWidth="1"/>
    <col min="6" max="6" width="21.77734375" customWidth="1"/>
    <col min="7" max="7" width="19.5546875" bestFit="1" customWidth="1"/>
    <col min="8" max="8" width="20.21875" bestFit="1" customWidth="1"/>
    <col min="9" max="9" width="21.5546875" bestFit="1" customWidth="1"/>
    <col min="10" max="10" width="15.77734375" bestFit="1" customWidth="1"/>
    <col min="11" max="11" width="14.88671875" bestFit="1" customWidth="1"/>
    <col min="12" max="12" width="20.33203125" customWidth="1"/>
    <col min="13" max="13" width="25" bestFit="1" customWidth="1"/>
    <col min="14" max="14" width="15.44140625" bestFit="1" customWidth="1"/>
    <col min="15" max="15" width="20.109375" customWidth="1"/>
    <col min="16" max="16" width="23.44140625" bestFit="1" customWidth="1"/>
  </cols>
  <sheetData>
    <row r="1" spans="1:16" x14ac:dyDescent="0.3">
      <c r="A1" t="s">
        <v>24</v>
      </c>
      <c r="B1" t="s">
        <v>19</v>
      </c>
      <c r="C1" t="s">
        <v>60</v>
      </c>
      <c r="D1" t="s">
        <v>43</v>
      </c>
      <c r="E1" t="s">
        <v>55</v>
      </c>
      <c r="F1" t="s">
        <v>51</v>
      </c>
      <c r="G1" t="s">
        <v>59</v>
      </c>
      <c r="H1" t="s">
        <v>61</v>
      </c>
      <c r="I1" t="s">
        <v>63</v>
      </c>
      <c r="J1" t="s">
        <v>56</v>
      </c>
      <c r="K1" t="s">
        <v>4</v>
      </c>
      <c r="L1" t="s">
        <v>40</v>
      </c>
      <c r="M1" t="s">
        <v>62</v>
      </c>
      <c r="N1" t="s">
        <v>57</v>
      </c>
      <c r="O1" t="s">
        <v>34</v>
      </c>
      <c r="P1" t="s">
        <v>42</v>
      </c>
    </row>
    <row r="2" spans="1:16" x14ac:dyDescent="0.3">
      <c r="A2" s="18" t="s">
        <v>44</v>
      </c>
      <c r="B2" t="str" cm="1">
        <f t="array" ref="B2">INDEX(История!B:H,_xlfn.XMATCH(A2,История!B:B,0,-1),2)</f>
        <v>Акция</v>
      </c>
      <c r="C2" t="str">
        <f>IF(E2 = 0, "Закрыто", "Активно")</f>
        <v>Активно</v>
      </c>
      <c r="D2" s="23">
        <f>COUNTIF(История!B:B,'1'!A2)-COUNTIFS(История!B:B,'1'!A2,История!H:H,"Покупка")</f>
        <v>9</v>
      </c>
      <c r="E2">
        <f>SUMIFS(История!F:F,История!B:B,'1'!A2,История!D:D,MAX(История!D:D),История!H:H,"Учет")</f>
        <v>5</v>
      </c>
      <c r="F2" s="15" cm="1">
        <f t="array" ref="F2">(INDEX(История!B:H,_xlfn.XMATCH(A2,История!B:B,0,-1),4))*E2</f>
        <v>1379.5</v>
      </c>
      <c r="G2">
        <f>SUMIFS(История!F:F,История!B:B,'1'!A2,История!H:H,"Покупка")</f>
        <v>10</v>
      </c>
      <c r="H2" s="15">
        <f>SUMIFS(История!G:G,История!B:B,'1'!A2,История!H:H,"Покупка")</f>
        <v>2736.3999999999996</v>
      </c>
      <c r="I2" s="15" cm="1">
        <f t="array" ref="I2">(INDEX(История!B:H,_xlfn.XMATCH(A2,История!B:B,0,-1),4))*G2</f>
        <v>2759</v>
      </c>
      <c r="J2">
        <f>SUMIFS(История!F:F,История!B:B,'1'!A2,История!H:H,"Продажа")</f>
        <v>5</v>
      </c>
      <c r="K2">
        <f>SUMIFS(История!G:G,История!B:B,'1'!A2,История!H:H,"Продажа")</f>
        <v>1379.05</v>
      </c>
      <c r="L2" s="15"/>
      <c r="M2" s="15">
        <f t="shared" ref="M2:M9" si="0">F2-H2+K2</f>
        <v>22.150000000000318</v>
      </c>
      <c r="N2" s="15">
        <f t="shared" ref="N2:N9" si="1">IF(J2&gt;0,K2-H2,0)</f>
        <v>-1357.3499999999997</v>
      </c>
      <c r="O2" s="16">
        <f t="shared" ref="O2:O9" si="2">M2/H2</f>
        <v>8.0945768162550506E-3</v>
      </c>
      <c r="P2" s="16"/>
    </row>
    <row r="3" spans="1:16" x14ac:dyDescent="0.3">
      <c r="A3" s="18" t="s">
        <v>45</v>
      </c>
      <c r="B3" t="str" cm="1">
        <f t="array" ref="B3">INDEX(История!B:H,_xlfn.XMATCH(A3,История!B:B,0,-1),2)</f>
        <v>Акция</v>
      </c>
      <c r="C3" t="str">
        <f t="shared" ref="C3:C10" si="3">IF(E3 = 0, "Закрыто", "Активно")</f>
        <v>Активно</v>
      </c>
      <c r="D3" s="23">
        <f>COUNTIF(История!B:B,'1'!A3)-COUNTIFS(История!B:B,'1'!A3,История!H:H,"Покупка")</f>
        <v>8</v>
      </c>
      <c r="E3">
        <f>SUMIFS(История!F:F,История!B:B,'1'!A3,История!D:D,MAX(История!D:D),История!H:H,"Учет")</f>
        <v>5</v>
      </c>
      <c r="F3" s="15" cm="1">
        <f t="array" ref="F3">(INDEX(История!B:H,_xlfn.XMATCH(A3,История!B:B,0,-1),4))*E3</f>
        <v>13073</v>
      </c>
      <c r="G3">
        <f>SUMIFS(История!F:F,История!B:B,'1'!A3,История!H:H,"Покупка")</f>
        <v>5</v>
      </c>
      <c r="H3" s="15">
        <f>SUMIFS(История!G:G,История!B:B,'1'!A3,История!H:H,"Покупка")</f>
        <v>12852</v>
      </c>
      <c r="I3" s="15" cm="1">
        <f t="array" ref="I3">(INDEX(История!B:H,_xlfn.XMATCH(A3,История!B:B,0,-1),4))*G3</f>
        <v>13073</v>
      </c>
      <c r="J3">
        <f>SUMIFS(История!F:F,История!B:B,'1'!A3,История!H:H,"Продажа")</f>
        <v>0</v>
      </c>
      <c r="K3">
        <f>SUMIFS(История!G:G,История!B:B,'1'!A3,История!H:H,"Продажа")</f>
        <v>0</v>
      </c>
      <c r="L3" s="15"/>
      <c r="M3" s="15">
        <f t="shared" si="0"/>
        <v>221</v>
      </c>
      <c r="N3" s="15">
        <f t="shared" si="1"/>
        <v>0</v>
      </c>
      <c r="O3" s="16">
        <f t="shared" si="2"/>
        <v>1.7195767195767195E-2</v>
      </c>
      <c r="P3" s="16"/>
    </row>
    <row r="4" spans="1:16" x14ac:dyDescent="0.3">
      <c r="A4" s="18" t="s">
        <v>46</v>
      </c>
      <c r="B4" t="str" cm="1">
        <f t="array" ref="B4">INDEX(История!B:H,_xlfn.XMATCH(A4,История!B:B,0,-1),2)</f>
        <v>Акция</v>
      </c>
      <c r="C4" t="str">
        <f t="shared" si="3"/>
        <v>Активно</v>
      </c>
      <c r="D4" s="23">
        <f>COUNTIF(История!B:B,'1'!A4)-COUNTIFS(История!B:B,'1'!A4,История!H:H,"Покупка")</f>
        <v>8</v>
      </c>
      <c r="E4">
        <f>SUMIFS(История!F:F,История!B:B,'1'!A4,История!D:D,MAX(История!D:D),История!H:H,"Учет")</f>
        <v>17</v>
      </c>
      <c r="F4" s="15" cm="1">
        <f t="array" ref="F4">(INDEX(История!B:H,_xlfn.XMATCH(A4,История!B:B,0,-1),4))*E4</f>
        <v>4502.4500000000007</v>
      </c>
      <c r="G4">
        <f>SUMIFS(История!F:F,История!B:B,'1'!A4,История!H:H,"Покупка")</f>
        <v>17</v>
      </c>
      <c r="H4" s="15">
        <f>SUMIFS(История!G:G,История!B:B,'1'!A4,История!H:H,"Покупка")</f>
        <v>4279.3500000000004</v>
      </c>
      <c r="I4" s="15" cm="1">
        <f t="array" ref="I4">(INDEX(История!B:H,_xlfn.XMATCH(A4,История!B:B,0,-1),4))*G4</f>
        <v>4502.4500000000007</v>
      </c>
      <c r="J4">
        <f>SUMIFS(История!F:F,История!B:B,'1'!A4,История!H:H,"Продажа")</f>
        <v>0</v>
      </c>
      <c r="K4">
        <f>SUMIFS(История!G:G,История!B:B,'1'!A4,История!H:H,"Продажа")</f>
        <v>0</v>
      </c>
      <c r="L4" s="15"/>
      <c r="M4" s="15">
        <f t="shared" si="0"/>
        <v>223.10000000000036</v>
      </c>
      <c r="N4" s="15">
        <f t="shared" si="1"/>
        <v>0</v>
      </c>
      <c r="O4" s="16">
        <f t="shared" si="2"/>
        <v>5.2134085784056074E-2</v>
      </c>
      <c r="P4" s="16"/>
    </row>
    <row r="5" spans="1:16" x14ac:dyDescent="0.3">
      <c r="A5" s="18" t="s">
        <v>47</v>
      </c>
      <c r="B5" t="str" cm="1">
        <f t="array" ref="B5">INDEX(История!B:H,_xlfn.XMATCH(A5,История!B:B,0,-1),2)</f>
        <v>Акция</v>
      </c>
      <c r="C5" t="str">
        <f t="shared" si="3"/>
        <v>Активно</v>
      </c>
      <c r="D5" s="23">
        <f>COUNTIF(История!B:B,'1'!A5)-COUNTIFS(История!B:B,'1'!A5,История!H:H,"Покупка")</f>
        <v>8</v>
      </c>
      <c r="E5">
        <f>SUMIFS(История!F:F,История!B:B,'1'!A5,История!D:D,MAX(История!D:D),История!H:H,"Учет")</f>
        <v>4</v>
      </c>
      <c r="F5" s="15" cm="1">
        <f t="array" ref="F5">(INDEX(История!B:H,_xlfn.XMATCH(A5,История!B:B,0,-1),4))*E5</f>
        <v>11814</v>
      </c>
      <c r="G5">
        <f>SUMIFS(История!F:F,История!B:B,'1'!A5,История!H:H,"Покупка")</f>
        <v>4</v>
      </c>
      <c r="H5" s="15">
        <f>SUMIFS(История!G:G,История!B:B,'1'!A5,История!H:H,"Покупка")</f>
        <v>11316</v>
      </c>
      <c r="I5" s="15" cm="1">
        <f t="array" ref="I5">(INDEX(История!B:H,_xlfn.XMATCH(A5,История!B:B,0,-1),4))*G5</f>
        <v>11814</v>
      </c>
      <c r="J5">
        <f>SUMIFS(История!F:F,История!B:B,'1'!A5,История!H:H,"Продажа")</f>
        <v>0</v>
      </c>
      <c r="K5">
        <f>SUMIFS(История!G:G,История!B:B,'1'!A5,История!H:H,"Продажа")</f>
        <v>0</v>
      </c>
      <c r="L5" s="15"/>
      <c r="M5" s="15">
        <f t="shared" si="0"/>
        <v>498</v>
      </c>
      <c r="N5" s="15">
        <f t="shared" si="1"/>
        <v>0</v>
      </c>
      <c r="O5" s="16">
        <f t="shared" si="2"/>
        <v>4.4008483563096501E-2</v>
      </c>
      <c r="P5" s="16"/>
    </row>
    <row r="6" spans="1:16" x14ac:dyDescent="0.3">
      <c r="A6" s="18" t="s">
        <v>48</v>
      </c>
      <c r="B6" t="str" cm="1">
        <f t="array" ref="B6">INDEX(История!B:H,_xlfn.XMATCH(A6,История!B:B,0,-1),2)</f>
        <v>Акция</v>
      </c>
      <c r="C6" t="str">
        <f t="shared" si="3"/>
        <v>Закрыто</v>
      </c>
      <c r="D6" s="23">
        <f>COUNTIF(История!B:B,'1'!A6)-COUNTIFS(История!B:B,'1'!A6,История!H:H,"Покупка")</f>
        <v>2</v>
      </c>
      <c r="E6">
        <f>SUMIFS(История!F:F,История!B:B,'1'!A6,История!D:D,MAX(История!D:D),История!H:H,"Учет")</f>
        <v>0</v>
      </c>
      <c r="F6" s="15" cm="1">
        <f t="array" ref="F6">(INDEX(История!B:H,_xlfn.XMATCH(A6,История!B:B,0,-1),4))*E6</f>
        <v>0</v>
      </c>
      <c r="G6">
        <f>SUMIFS(История!F:F,История!B:B,'1'!A6,История!H:H,"Покупка")</f>
        <v>5</v>
      </c>
      <c r="H6" s="15">
        <f>SUMIFS(История!G:G,История!B:B,'1'!A6,История!H:H,"Покупка")</f>
        <v>811.25</v>
      </c>
      <c r="I6" s="15" cm="1">
        <f t="array" ref="I6">(INDEX(История!B:H,_xlfn.XMATCH(A6,История!B:B,0,-1),4))*G6</f>
        <v>814.30000000000007</v>
      </c>
      <c r="J6">
        <f>SUMIFS(История!F:F,История!B:B,'1'!A6,История!H:H,"Продажа")</f>
        <v>5</v>
      </c>
      <c r="K6">
        <f>SUMIFS(История!G:G,История!B:B,'1'!A6,История!H:H,"Продажа")</f>
        <v>814.30000000000007</v>
      </c>
      <c r="L6" s="15"/>
      <c r="M6" s="15">
        <f t="shared" si="0"/>
        <v>3.0500000000000682</v>
      </c>
      <c r="N6" s="15">
        <f t="shared" si="1"/>
        <v>3.0500000000000682</v>
      </c>
      <c r="O6" s="16">
        <f t="shared" si="2"/>
        <v>3.7596302003082504E-3</v>
      </c>
      <c r="P6" s="16"/>
    </row>
    <row r="7" spans="1:16" x14ac:dyDescent="0.3">
      <c r="A7" s="18" t="s">
        <v>49</v>
      </c>
      <c r="B7" t="str" cm="1">
        <f t="array" ref="B7">INDEX(История!B:H,_xlfn.XMATCH(A7,История!B:B,0,-1),2)</f>
        <v>Валюта</v>
      </c>
      <c r="C7" t="str">
        <f t="shared" si="3"/>
        <v>Активно</v>
      </c>
      <c r="D7" s="23">
        <f>COUNTIF(История!B:B,'1'!A7)-COUNTIFS(История!B:B,'1'!A7,История!H:H,"Покупка")</f>
        <v>1</v>
      </c>
      <c r="E7">
        <f>SUMIFS(История!F:F,История!B:B,'1'!A7,История!D:D,MAX(История!D:D),История!H:H,"Учет")</f>
        <v>20</v>
      </c>
      <c r="F7" s="15" cm="1">
        <f t="array" ref="F7">(INDEX(История!B:H,_xlfn.XMATCH(A7,История!B:B,0,-1),4))*E7</f>
        <v>1787.8780000000002</v>
      </c>
      <c r="G7">
        <f>SUMIFS(История!F:F,История!B:B,'1'!A7,История!H:H,"Покупка")</f>
        <v>20</v>
      </c>
      <c r="H7" s="15">
        <f>SUMIFS(История!G:G,История!B:B,'1'!A7,История!H:H,"Покупка")</f>
        <v>1808.08</v>
      </c>
      <c r="I7" s="15" cm="1">
        <f t="array" ref="I7">(INDEX(История!B:H,_xlfn.XMATCH(A7,История!B:B,0,-1),4))*G7</f>
        <v>1787.8780000000002</v>
      </c>
      <c r="J7">
        <f>SUMIFS(История!F:F,История!B:B,'1'!A7,История!H:H,"Продажа")</f>
        <v>0</v>
      </c>
      <c r="K7">
        <f>SUMIFS(История!G:G,История!B:B,'1'!A7,История!H:H,"Продажа")</f>
        <v>0</v>
      </c>
      <c r="L7" s="15"/>
      <c r="M7" s="15">
        <f t="shared" si="0"/>
        <v>-20.201999999999771</v>
      </c>
      <c r="N7" s="15">
        <f t="shared" si="1"/>
        <v>0</v>
      </c>
      <c r="O7" s="16">
        <f t="shared" si="2"/>
        <v>-1.1173178177956601E-2</v>
      </c>
      <c r="P7" s="16"/>
    </row>
    <row r="8" spans="1:16" x14ac:dyDescent="0.3">
      <c r="A8" s="18" t="s">
        <v>50</v>
      </c>
      <c r="B8" t="str" cm="1">
        <f t="array" ref="B8">INDEX(История!B:H,_xlfn.XMATCH(A8,История!B:B,0,-1),2)</f>
        <v>ПИФ</v>
      </c>
      <c r="C8" t="str">
        <f t="shared" si="3"/>
        <v>Активно</v>
      </c>
      <c r="D8" s="23">
        <f>COUNTIF(История!B:B,'1'!A8)-COUNTIFS(История!B:B,'1'!A8,История!H:H,"Покупка")</f>
        <v>1</v>
      </c>
      <c r="E8">
        <f>SUMIFS(История!F:F,История!B:B,'1'!A8,История!D:D,MAX(История!D:D),История!H:H,"Учет")</f>
        <v>100</v>
      </c>
      <c r="F8" s="15" cm="1">
        <f t="array" ref="F8">(INDEX(История!B:H,_xlfn.XMATCH(A8,История!B:B,0,-1),4))*E8</f>
        <v>1327.8</v>
      </c>
      <c r="G8">
        <f>SUMIFS(История!F:F,История!B:B,'1'!A8,История!H:H,"Покупка")</f>
        <v>100</v>
      </c>
      <c r="H8" s="15">
        <f>SUMIFS(История!G:G,История!B:B,'1'!A8,История!H:H,"Покупка")</f>
        <v>1323.1999999999998</v>
      </c>
      <c r="I8" s="15" cm="1">
        <f t="array" ref="I8">(INDEX(История!B:H,_xlfn.XMATCH(A8,История!B:B,0,-1),4))*G8</f>
        <v>1327.8</v>
      </c>
      <c r="J8">
        <f>SUMIFS(История!F:F,История!B:B,'1'!A8,История!H:H,"Продажа")</f>
        <v>0</v>
      </c>
      <c r="K8">
        <f>SUMIFS(История!G:G,История!B:B,'1'!A8,История!H:H,"Продажа")</f>
        <v>0</v>
      </c>
      <c r="L8" s="15"/>
      <c r="M8" s="15">
        <f t="shared" si="0"/>
        <v>4.6000000000001364</v>
      </c>
      <c r="N8" s="15">
        <f t="shared" si="1"/>
        <v>0</v>
      </c>
      <c r="O8" s="16">
        <f t="shared" si="2"/>
        <v>3.4764207980653998E-3</v>
      </c>
      <c r="P8" s="16"/>
    </row>
    <row r="9" spans="1:16" x14ac:dyDescent="0.3">
      <c r="A9" s="18" t="s">
        <v>27</v>
      </c>
      <c r="B9" t="str" cm="1">
        <f t="array" ref="B9">INDEX(История!B:H,_xlfn.XMATCH(A9,История!B:B,0,-1),2)</f>
        <v>Драгоценный металл</v>
      </c>
      <c r="C9" t="str">
        <f t="shared" si="3"/>
        <v>Активно</v>
      </c>
      <c r="D9" s="23">
        <f>COUNTIF(История!B:B,'1'!A9)-COUNTIFS(История!B:B,'1'!A9,История!H:H,"Покупка")</f>
        <v>1</v>
      </c>
      <c r="E9">
        <f>SUMIFS(История!F:F,История!B:B,'1'!A9,История!D:D,MAX(История!D:D),История!H:H,"Учет")</f>
        <v>1</v>
      </c>
      <c r="F9" s="15" cm="1">
        <f t="array" ref="F9">(INDEX(История!B:H,_xlfn.XMATCH(A9,История!B:B,0,-1),4))*E9</f>
        <v>5848.46</v>
      </c>
      <c r="G9">
        <f>SUMIFS(История!F:F,История!B:B,'1'!A9,История!H:H,"Покупка")</f>
        <v>1</v>
      </c>
      <c r="H9" s="15">
        <f>SUMIFS(История!G:G,История!B:B,'1'!A9,История!H:H,"Покупка")</f>
        <v>5886.06</v>
      </c>
      <c r="I9" s="15" cm="1">
        <f t="array" ref="I9">(INDEX(История!B:H,_xlfn.XMATCH(A9,История!B:B,0,-1),4))*G9</f>
        <v>5848.46</v>
      </c>
      <c r="J9">
        <f>SUMIFS(История!F:F,История!B:B,'1'!A9,История!H:H,"Продажа")</f>
        <v>0</v>
      </c>
      <c r="K9">
        <f>SUMIFS(История!G:G,История!B:B,'1'!A9,История!H:H,"Продажа")</f>
        <v>0</v>
      </c>
      <c r="L9" s="15"/>
      <c r="M9" s="15">
        <f t="shared" si="0"/>
        <v>-37.600000000000364</v>
      </c>
      <c r="N9" s="15">
        <f t="shared" si="1"/>
        <v>0</v>
      </c>
      <c r="O9" s="16">
        <f t="shared" si="2"/>
        <v>-6.3879742985970857E-3</v>
      </c>
      <c r="P9" s="16"/>
    </row>
    <row r="10" spans="1:16" x14ac:dyDescent="0.3">
      <c r="A10" s="18" t="s">
        <v>53</v>
      </c>
      <c r="B10" t="str" cm="1">
        <f t="array" ref="B10">INDEX(История!B:H,_xlfn.XMATCH(A10,История!B:B,0,-1),2)</f>
        <v>Валюта</v>
      </c>
      <c r="C10" t="str">
        <f t="shared" si="3"/>
        <v>Активно</v>
      </c>
      <c r="D10" s="23">
        <f>COUNTIF(История!B:B,'1'!A10)-COUNTIFS(История!B:B,'1'!A10,История!H:H,"Пополнение счета")</f>
        <v>9</v>
      </c>
      <c r="E10">
        <f>SUMIFS(История!F:F,История!B:B,'1'!A10,История!D:D,MAX(История!D:D),История!H:H,"Учет")</f>
        <v>1181.0099999999993</v>
      </c>
      <c r="F10" s="15" cm="1">
        <f t="array" ref="F10">(INDEX(История!B:H,_xlfn.XMATCH(A10,История!B:B,0,-1),4))*E10</f>
        <v>1181.0099999999993</v>
      </c>
      <c r="G10">
        <f>SUMIFS(История!F:F,История!B:B,'1'!A10,История!H:H,"Пополнение счета")</f>
        <v>40000</v>
      </c>
      <c r="H10" s="15">
        <f>SUMIFS(История!G:G,История!B:B,'1'!A10,История!H:H,"Пополнение счета")-SUMIFS(История!G:G,История!B:B,'1'!A10,История!H:H,"Продажа")</f>
        <v>40000</v>
      </c>
      <c r="I10" s="15" cm="1">
        <f t="array" ref="I10">(INDEX(История!B:H,_xlfn.XMATCH(A10,История!B:B,0,-1),4))*G10</f>
        <v>40000</v>
      </c>
      <c r="J10">
        <f>SUMIFS(История!F:F,История!B:B,'1'!A10,История!H:H,"Продажа")</f>
        <v>0</v>
      </c>
      <c r="K10">
        <f>SUMIFS(История!G:G,История!B:B,'1'!A10,История!H:H,"Продажа")</f>
        <v>0</v>
      </c>
      <c r="M10" s="15"/>
      <c r="N10" s="15"/>
      <c r="O10" s="16"/>
      <c r="P10" s="16"/>
    </row>
    <row r="12" spans="1:16" x14ac:dyDescent="0.3">
      <c r="A12" s="18" t="s">
        <v>16</v>
      </c>
      <c r="F12" s="15">
        <f t="shared" ref="F12" si="4">SUM(F2:F9)</f>
        <v>39733.088000000003</v>
      </c>
      <c r="H12" s="15">
        <f>SUM(H2:H9)</f>
        <v>41012.339999999997</v>
      </c>
      <c r="I12" s="15">
        <f>SUM(I2:I9)</f>
        <v>41926.887999999999</v>
      </c>
      <c r="L12" s="15"/>
      <c r="M12" s="15">
        <f>SUM(M2:M9)</f>
        <v>914.09800000000075</v>
      </c>
      <c r="N12" s="15"/>
      <c r="O12" s="17">
        <f>M12/H12</f>
        <v>2.2288364916510515E-2</v>
      </c>
      <c r="P12" s="17">
        <f>O12*(365/MAX(D2:D10))</f>
        <v>0.90391702161403753</v>
      </c>
    </row>
    <row r="13" spans="1:16" x14ac:dyDescent="0.3">
      <c r="A13"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FAEE2-57DA-4EA7-9DF5-1B463130AD7D}">
  <dimension ref="A1:O18"/>
  <sheetViews>
    <sheetView zoomScale="96" workbookViewId="0">
      <selection activeCell="L17" sqref="L17"/>
    </sheetView>
  </sheetViews>
  <sheetFormatPr defaultRowHeight="14.4" x14ac:dyDescent="0.3"/>
  <cols>
    <col min="1" max="1" width="52.109375" bestFit="1" customWidth="1"/>
    <col min="2" max="2" width="19.6640625" bestFit="1" customWidth="1"/>
    <col min="3" max="4" width="21.77734375" bestFit="1" customWidth="1"/>
    <col min="5" max="5" width="19.5546875" bestFit="1" customWidth="1"/>
    <col min="6" max="6" width="19.5546875" customWidth="1"/>
    <col min="7" max="7" width="21.5546875" bestFit="1" customWidth="1"/>
    <col min="8" max="8" width="25.5546875" bestFit="1" customWidth="1"/>
    <col min="9" max="9" width="15.77734375" bestFit="1" customWidth="1"/>
    <col min="10" max="10" width="14.88671875" bestFit="1" customWidth="1"/>
    <col min="11" max="11" width="20.33203125" customWidth="1"/>
    <col min="12" max="12" width="25" bestFit="1" customWidth="1"/>
    <col min="13" max="13" width="15.44140625" bestFit="1" customWidth="1"/>
    <col min="14" max="14" width="20.109375" customWidth="1"/>
    <col min="15" max="15" width="23.44140625" bestFit="1" customWidth="1"/>
  </cols>
  <sheetData>
    <row r="1" spans="1:15" x14ac:dyDescent="0.3">
      <c r="A1" t="s">
        <v>24</v>
      </c>
      <c r="B1" t="s">
        <v>19</v>
      </c>
      <c r="C1" t="s">
        <v>43</v>
      </c>
      <c r="D1" t="s">
        <v>55</v>
      </c>
      <c r="E1" t="s">
        <v>3</v>
      </c>
      <c r="F1" t="s">
        <v>41</v>
      </c>
      <c r="G1" t="s">
        <v>51</v>
      </c>
      <c r="H1" t="s">
        <v>52</v>
      </c>
      <c r="I1" t="s">
        <v>56</v>
      </c>
      <c r="J1" t="s">
        <v>4</v>
      </c>
      <c r="K1" t="s">
        <v>40</v>
      </c>
      <c r="L1" t="s">
        <v>58</v>
      </c>
      <c r="M1" t="s">
        <v>57</v>
      </c>
      <c r="N1" t="s">
        <v>34</v>
      </c>
      <c r="O1" t="s">
        <v>42</v>
      </c>
    </row>
    <row r="2" spans="1:15" x14ac:dyDescent="0.3">
      <c r="A2" s="18" t="s">
        <v>44</v>
      </c>
      <c r="B2" t="str" cm="1">
        <f t="array" ref="B2">INDEX(История!B:H,_xlfn.XMATCH(A2,История!B:B,0,-1),2)</f>
        <v>Акция</v>
      </c>
      <c r="C2" s="23">
        <f>COUNTIF(История!B:B,Портфель!A2)-COUNTIFS(История!B:B,Портфель!A2,История!H:H,"Покупка")</f>
        <v>9</v>
      </c>
      <c r="D2">
        <f>SUMIFS(История!F:F,История!B:B,Портфель!A2,История!D:D,MAX(История!D:D),История!H:H,"Учет")</f>
        <v>5</v>
      </c>
      <c r="E2" s="15">
        <f>SUMIFS(История!G:G,История!B:B,Портфель!A2,История!H:H,"Покупка")</f>
        <v>2736.3999999999996</v>
      </c>
      <c r="F2" s="15">
        <f>AVERAGEIFS(История!E:E,История!B:B,Портфель!A2,История!H:H,"Покупка")</f>
        <v>273.64</v>
      </c>
      <c r="G2" s="15" cm="1">
        <f t="array" ref="G2">(INDEX(История!B:H,_xlfn.XMATCH(A2,История!B:B,0,-1),4))*D2</f>
        <v>1379.5</v>
      </c>
      <c r="H2" s="15">
        <f t="shared" ref="H2:H10" si="0">IFERROR(G2/D2,0)</f>
        <v>275.89999999999998</v>
      </c>
      <c r="I2">
        <f>SUMIFS(История!F:F,История!B:B,Портфель!A2,История!H:H,"Продажа")</f>
        <v>5</v>
      </c>
      <c r="J2">
        <f>SUMIFS(История!G:G,История!B:B,Портфель!A2,История!H:H,"Продажа")</f>
        <v>1379.05</v>
      </c>
      <c r="K2" s="15"/>
      <c r="L2" s="15">
        <f>(H2-F2)*D2</f>
        <v>11.299999999999955</v>
      </c>
      <c r="M2" s="15">
        <f>J2-F2*I2+K2</f>
        <v>10.850000000000136</v>
      </c>
      <c r="N2" s="16">
        <f>IFERROR(((L2+M2)/(F2*D2+J2)),0)</f>
        <v>8.0626080626080964E-3</v>
      </c>
      <c r="O2" s="16"/>
    </row>
    <row r="3" spans="1:15" x14ac:dyDescent="0.3">
      <c r="A3" s="18" t="s">
        <v>45</v>
      </c>
      <c r="B3" t="str" cm="1">
        <f t="array" ref="B3">INDEX(История!B:H,_xlfn.XMATCH(A3,История!B:B,0,-1),2)</f>
        <v>Акция</v>
      </c>
      <c r="C3" s="23">
        <f>COUNTIF(История!B:B,Портфель!A3)-COUNTIFS(История!B:B,Портфель!A3,История!H:H,"Покупка")</f>
        <v>8</v>
      </c>
      <c r="D3">
        <f>SUMIFS(История!F:F,История!B:B,Портфель!A3,История!D:D,MAX(История!D:D),История!H:H,"Учет")</f>
        <v>5</v>
      </c>
      <c r="E3" s="15">
        <f>SUMIFS(История!G:G,История!B:B,Портфель!A3,История!H:H,"Покупка")</f>
        <v>12852</v>
      </c>
      <c r="F3" s="15">
        <f>AVERAGEIFS(История!E:E,История!B:B,Портфель!A3,История!H:H,"Покупка")</f>
        <v>2570.4</v>
      </c>
      <c r="G3" s="15" cm="1">
        <f t="array" ref="G3">(INDEX(История!B:H,_xlfn.XMATCH(A3,История!B:B,0,-1),4))*D3</f>
        <v>13073</v>
      </c>
      <c r="H3" s="15">
        <f t="shared" si="0"/>
        <v>2614.6</v>
      </c>
      <c r="I3">
        <f>SUMIFS(История!F:F,История!B:B,Портфель!A3,История!H:H,"Продажа")</f>
        <v>0</v>
      </c>
      <c r="J3">
        <f>SUMIFS(История!G:G,История!B:B,Портфель!A3,История!H:H,"Продажа")</f>
        <v>0</v>
      </c>
      <c r="K3" s="15"/>
      <c r="L3" s="15">
        <f t="shared" ref="L3:L9" si="1">(H3-F3)*D3</f>
        <v>220.99999999999909</v>
      </c>
      <c r="M3" s="15">
        <f t="shared" ref="M3:M9" si="2">J3-F3*I3+K3</f>
        <v>0</v>
      </c>
      <c r="N3" s="16">
        <f t="shared" ref="N3:N9" si="3">IFERROR(((L3+M3)/(F3*D3+J3)),0)</f>
        <v>1.7195767195767125E-2</v>
      </c>
      <c r="O3" s="16"/>
    </row>
    <row r="4" spans="1:15" x14ac:dyDescent="0.3">
      <c r="A4" s="18" t="s">
        <v>46</v>
      </c>
      <c r="B4" t="str" cm="1">
        <f t="array" ref="B4">INDEX(История!B:H,_xlfn.XMATCH(A4,История!B:B,0,-1),2)</f>
        <v>Акция</v>
      </c>
      <c r="C4" s="23">
        <f>COUNTIF(История!B:B,Портфель!A4)-COUNTIFS(История!B:B,Портфель!A4,История!H:H,"Покупка")</f>
        <v>8</v>
      </c>
      <c r="D4">
        <f>SUMIFS(История!F:F,История!B:B,Портфель!A4,История!D:D,MAX(История!D:D),История!H:H,"Учет")</f>
        <v>17</v>
      </c>
      <c r="E4" s="15">
        <f>SUMIFS(История!G:G,История!B:B,Портфель!A4,История!H:H,"Покупка")</f>
        <v>4279.3500000000004</v>
      </c>
      <c r="F4" s="15">
        <f>AVERAGEIFS(История!E:E,История!B:B,Портфель!A4,История!H:H,"Покупка")</f>
        <v>251.4</v>
      </c>
      <c r="G4" s="15" cm="1">
        <f t="array" ref="G4">(INDEX(История!B:H,_xlfn.XMATCH(A4,История!B:B,0,-1),4))*D4</f>
        <v>4502.4500000000007</v>
      </c>
      <c r="H4" s="15">
        <f t="shared" si="0"/>
        <v>264.85000000000002</v>
      </c>
      <c r="I4">
        <f>SUMIFS(История!F:F,История!B:B,Портфель!A4,История!H:H,"Продажа")</f>
        <v>0</v>
      </c>
      <c r="J4">
        <f>SUMIFS(История!G:G,История!B:B,Портфель!A4,История!H:H,"Продажа")</f>
        <v>0</v>
      </c>
      <c r="K4" s="15"/>
      <c r="L4" s="15">
        <f t="shared" si="1"/>
        <v>228.65000000000029</v>
      </c>
      <c r="M4" s="15">
        <f t="shared" si="2"/>
        <v>0</v>
      </c>
      <c r="N4" s="16">
        <f t="shared" si="3"/>
        <v>5.3500397772474208E-2</v>
      </c>
      <c r="O4" s="16"/>
    </row>
    <row r="5" spans="1:15" x14ac:dyDescent="0.3">
      <c r="A5" s="18" t="s">
        <v>47</v>
      </c>
      <c r="B5" t="str" cm="1">
        <f t="array" ref="B5">INDEX(История!B:H,_xlfn.XMATCH(A5,История!B:B,0,-1),2)</f>
        <v>Акция</v>
      </c>
      <c r="C5" s="23">
        <f>COUNTIF(История!B:B,Портфель!A5)-COUNTIFS(История!B:B,Портфель!A5,История!H:H,"Покупка")</f>
        <v>8</v>
      </c>
      <c r="D5">
        <f>SUMIFS(История!F:F,История!B:B,Портфель!A5,История!D:D,MAX(История!D:D),История!H:H,"Учет")</f>
        <v>4</v>
      </c>
      <c r="E5" s="15">
        <f>SUMIFS(История!G:G,История!B:B,Портфель!A5,История!H:H,"Покупка")</f>
        <v>11316</v>
      </c>
      <c r="F5" s="15">
        <f>AVERAGEIFS(История!E:E,История!B:B,Портфель!A5,История!H:H,"Покупка")</f>
        <v>2829</v>
      </c>
      <c r="G5" s="15" cm="1">
        <f t="array" ref="G5">(INDEX(История!B:H,_xlfn.XMATCH(A5,История!B:B,0,-1),4))*D5</f>
        <v>11814</v>
      </c>
      <c r="H5" s="15">
        <f t="shared" si="0"/>
        <v>2953.5</v>
      </c>
      <c r="I5">
        <f>SUMIFS(История!F:F,История!B:B,Портфель!A5,История!H:H,"Продажа")</f>
        <v>0</v>
      </c>
      <c r="J5">
        <f>SUMIFS(История!G:G,История!B:B,Портфель!A5,История!H:H,"Продажа")</f>
        <v>0</v>
      </c>
      <c r="K5" s="15"/>
      <c r="L5" s="15">
        <f t="shared" si="1"/>
        <v>498</v>
      </c>
      <c r="M5" s="15">
        <f t="shared" si="2"/>
        <v>0</v>
      </c>
      <c r="N5" s="16">
        <f t="shared" si="3"/>
        <v>4.4008483563096501E-2</v>
      </c>
      <c r="O5" s="16"/>
    </row>
    <row r="6" spans="1:15" x14ac:dyDescent="0.3">
      <c r="A6" s="18" t="s">
        <v>48</v>
      </c>
      <c r="B6" t="str" cm="1">
        <f t="array" ref="B6">INDEX(История!B:H,_xlfn.XMATCH(A6,История!B:B,0,-1),2)</f>
        <v>Акция</v>
      </c>
      <c r="C6" s="23">
        <f>COUNTIF(История!B:B,Портфель!A6)-COUNTIFS(История!B:B,Портфель!A6,История!H:H,"Покупка")</f>
        <v>2</v>
      </c>
      <c r="D6">
        <f>SUMIFS(История!F:F,История!B:B,Портфель!A6,История!D:D,MAX(История!D:D),История!H:H,"Учет")</f>
        <v>0</v>
      </c>
      <c r="E6" s="15">
        <f>SUMIFS(История!G:G,История!B:B,Портфель!A6,История!H:H,"Покупка")</f>
        <v>811.25</v>
      </c>
      <c r="F6" s="15">
        <f>AVERAGEIFS(История!E:E,История!B:B,Портфель!A6,История!H:H,"Покупка")</f>
        <v>162.25</v>
      </c>
      <c r="G6" s="15" cm="1">
        <f t="array" ref="G6">(INDEX(История!B:H,_xlfn.XMATCH(A6,История!B:B,0,-1),4))*D6</f>
        <v>0</v>
      </c>
      <c r="H6" s="15">
        <f t="shared" si="0"/>
        <v>0</v>
      </c>
      <c r="I6">
        <f>SUMIFS(История!F:F,История!B:B,Портфель!A6,История!H:H,"Продажа")</f>
        <v>5</v>
      </c>
      <c r="J6">
        <f>SUMIFS(История!G:G,История!B:B,Портфель!A6,История!H:H,"Продажа")</f>
        <v>814.30000000000007</v>
      </c>
      <c r="K6" s="15"/>
      <c r="L6" s="15">
        <f t="shared" si="1"/>
        <v>0</v>
      </c>
      <c r="M6" s="15">
        <f t="shared" si="2"/>
        <v>3.0500000000000682</v>
      </c>
      <c r="N6" s="16">
        <f t="shared" si="3"/>
        <v>3.7455483237137026E-3</v>
      </c>
      <c r="O6" s="16"/>
    </row>
    <row r="7" spans="1:15" x14ac:dyDescent="0.3">
      <c r="A7" s="18" t="s">
        <v>49</v>
      </c>
      <c r="B7" t="str" cm="1">
        <f t="array" ref="B7">INDEX(История!B:H,_xlfn.XMATCH(A7,История!B:B,0,-1),2)</f>
        <v>Валюта</v>
      </c>
      <c r="C7" s="23">
        <f>COUNTIF(История!B:B,Портфель!A7)-COUNTIFS(История!B:B,Портфель!A7,История!H:H,"Покупка")</f>
        <v>1</v>
      </c>
      <c r="D7">
        <f>SUMIFS(История!F:F,История!B:B,Портфель!A7,История!D:D,MAX(История!D:D),История!H:H,"Учет")</f>
        <v>20</v>
      </c>
      <c r="E7" s="15">
        <f>SUMIFS(История!G:G,История!B:B,Портфель!A7,История!H:H,"Покупка")</f>
        <v>1808.08</v>
      </c>
      <c r="F7" s="15">
        <f>AVERAGEIFS(История!E:E,История!B:B,Портфель!A7,История!H:H,"Покупка")</f>
        <v>90.403999999999996</v>
      </c>
      <c r="G7" s="15" cm="1">
        <f t="array" ref="G7">(INDEX(История!B:H,_xlfn.XMATCH(A7,История!B:B,0,-1),4))*D7</f>
        <v>1787.8780000000002</v>
      </c>
      <c r="H7" s="15">
        <f t="shared" si="0"/>
        <v>89.393900000000002</v>
      </c>
      <c r="I7">
        <f>SUMIFS(История!F:F,История!B:B,Портфель!A7,История!H:H,"Продажа")</f>
        <v>0</v>
      </c>
      <c r="J7">
        <f>SUMIFS(История!G:G,История!B:B,Портфель!A7,История!H:H,"Продажа")</f>
        <v>0</v>
      </c>
      <c r="K7" s="15"/>
      <c r="L7" s="15">
        <f t="shared" si="1"/>
        <v>-20.201999999999884</v>
      </c>
      <c r="M7" s="15">
        <f t="shared" si="2"/>
        <v>0</v>
      </c>
      <c r="N7" s="16">
        <f t="shared" si="3"/>
        <v>-1.1173178177956664E-2</v>
      </c>
      <c r="O7" s="16"/>
    </row>
    <row r="8" spans="1:15" x14ac:dyDescent="0.3">
      <c r="A8" s="18" t="s">
        <v>50</v>
      </c>
      <c r="B8" t="str" cm="1">
        <f t="array" ref="B8">INDEX(История!B:H,_xlfn.XMATCH(A8,История!B:B,0,-1),2)</f>
        <v>ПИФ</v>
      </c>
      <c r="C8" s="23">
        <f>COUNTIF(История!B:B,Портфель!A8)-COUNTIFS(История!B:B,Портфель!A8,История!H:H,"Покупка")</f>
        <v>1</v>
      </c>
      <c r="D8">
        <f>SUMIFS(История!F:F,История!B:B,Портфель!A8,История!D:D,MAX(История!D:D),История!H:H,"Учет")</f>
        <v>100</v>
      </c>
      <c r="E8" s="15">
        <f>SUMIFS(История!G:G,История!B:B,Портфель!A8,История!H:H,"Покупка")</f>
        <v>1323.1999999999998</v>
      </c>
      <c r="F8" s="15">
        <f>AVERAGEIFS(История!E:E,История!B:B,Портфель!A8,История!H:H,"Покупка")</f>
        <v>13.231999999999999</v>
      </c>
      <c r="G8" s="15" cm="1">
        <f t="array" ref="G8">(INDEX(История!B:H,_xlfn.XMATCH(A8,История!B:B,0,-1),4))*D8</f>
        <v>1327.8</v>
      </c>
      <c r="H8" s="15">
        <f t="shared" si="0"/>
        <v>13.277999999999999</v>
      </c>
      <c r="I8">
        <f>SUMIFS(История!F:F,История!B:B,Портфель!A8,История!H:H,"Продажа")</f>
        <v>0</v>
      </c>
      <c r="J8">
        <f>SUMIFS(История!G:G,История!B:B,Портфель!A8,История!H:H,"Продажа")</f>
        <v>0</v>
      </c>
      <c r="K8" s="15"/>
      <c r="L8" s="15">
        <f t="shared" si="1"/>
        <v>4.5999999999999375</v>
      </c>
      <c r="M8" s="15">
        <f t="shared" si="2"/>
        <v>0</v>
      </c>
      <c r="N8" s="16">
        <f t="shared" si="3"/>
        <v>3.4764207980652493E-3</v>
      </c>
      <c r="O8" s="16"/>
    </row>
    <row r="9" spans="1:15" x14ac:dyDescent="0.3">
      <c r="A9" s="18" t="s">
        <v>27</v>
      </c>
      <c r="B9" t="str" cm="1">
        <f t="array" ref="B9">INDEX(История!B:H,_xlfn.XMATCH(A9,История!B:B,0,-1),2)</f>
        <v>Драгоценный металл</v>
      </c>
      <c r="C9" s="23">
        <f>COUNTIF(История!B:B,Портфель!A9)-COUNTIFS(История!B:B,Портфель!A9,История!H:H,"Покупка")</f>
        <v>1</v>
      </c>
      <c r="D9">
        <f>SUMIFS(История!F:F,История!B:B,Портфель!A9,История!D:D,MAX(История!D:D),История!H:H,"Учет")</f>
        <v>1</v>
      </c>
      <c r="E9" s="15">
        <f>SUMIFS(История!G:G,История!B:B,Портфель!A9,История!H:H,"Покупка")</f>
        <v>5886.06</v>
      </c>
      <c r="F9" s="15">
        <f>AVERAGEIFS(История!E:E,История!B:B,Портфель!A9,История!H:H,"Покупка")</f>
        <v>5886.06</v>
      </c>
      <c r="G9" s="15" cm="1">
        <f t="array" ref="G9">(INDEX(История!B:H,_xlfn.XMATCH(A9,История!B:B,0,-1),4))*D9</f>
        <v>5848.46</v>
      </c>
      <c r="H9" s="15">
        <f t="shared" si="0"/>
        <v>5848.46</v>
      </c>
      <c r="I9">
        <f>SUMIFS(История!F:F,История!B:B,Портфель!A9,История!H:H,"Продажа")</f>
        <v>0</v>
      </c>
      <c r="J9">
        <f>SUMIFS(История!G:G,История!B:B,Портфель!A9,История!H:H,"Продажа")</f>
        <v>0</v>
      </c>
      <c r="K9" s="15"/>
      <c r="L9" s="15">
        <f t="shared" si="1"/>
        <v>-37.600000000000364</v>
      </c>
      <c r="M9" s="15">
        <f t="shared" si="2"/>
        <v>0</v>
      </c>
      <c r="N9" s="16">
        <f t="shared" si="3"/>
        <v>-6.3879742985970857E-3</v>
      </c>
      <c r="O9" s="16"/>
    </row>
    <row r="10" spans="1:15" x14ac:dyDescent="0.3">
      <c r="A10" s="18" t="s">
        <v>53</v>
      </c>
      <c r="B10" t="str" cm="1">
        <f t="array" ref="B10">INDEX(История!B:H,_xlfn.XMATCH(A10,История!B:B,0,-1),2)</f>
        <v>Валюта</v>
      </c>
      <c r="C10" s="23">
        <f>COUNTIF(История!B:B,Портфель!A10)-COUNTIFS(История!B:B,Портфель!A10,История!H:H,"Пополнение счета")</f>
        <v>9</v>
      </c>
      <c r="D10">
        <f>SUMIFS(История!F:F,История!B:B,Портфель!A10,История!D:D,MAX(История!D:D),История!H:H,"Учет")</f>
        <v>1181.0099999999993</v>
      </c>
      <c r="E10" s="15">
        <f>SUMIFS(История!G:G,История!B:B,Портфель!A10,История!H:H,"Пополнение счета")</f>
        <v>40000</v>
      </c>
      <c r="G10" s="15" cm="1">
        <f t="array" ref="G10">(INDEX(История!B:H,_xlfn.XMATCH(A10,История!B:B,0,-1),4))*D10</f>
        <v>1181.0099999999993</v>
      </c>
      <c r="H10" s="15">
        <f t="shared" si="0"/>
        <v>1</v>
      </c>
      <c r="I10">
        <f>SUMIFS(История!F:F,История!B:B,Портфель!A10,История!H:H,"Продажа")</f>
        <v>0</v>
      </c>
      <c r="J10">
        <f>SUMIFS(История!G:G,История!B:B,Портфель!A10,История!H:H,"Продажа")</f>
        <v>0</v>
      </c>
      <c r="L10" s="15"/>
      <c r="M10" s="15"/>
      <c r="N10" s="16"/>
      <c r="O10" s="16"/>
    </row>
    <row r="12" spans="1:15" x14ac:dyDescent="0.3">
      <c r="A12" s="18" t="s">
        <v>16</v>
      </c>
      <c r="E12" s="15">
        <f>SUM(E2:E9)</f>
        <v>41012.339999999997</v>
      </c>
      <c r="F12" s="15"/>
      <c r="G12" s="15">
        <f t="shared" ref="G12" si="4">SUM(G2:G9)</f>
        <v>39733.088000000003</v>
      </c>
      <c r="H12" s="15"/>
      <c r="K12" s="15"/>
      <c r="L12" s="15">
        <f>SUM(L2:L9)</f>
        <v>905.74799999999902</v>
      </c>
      <c r="M12" s="15">
        <f>SUM(M2:M9)</f>
        <v>13.900000000000205</v>
      </c>
      <c r="N12" s="17">
        <f>L12/E12</f>
        <v>2.2084767657734213E-2</v>
      </c>
      <c r="O12" s="17">
        <f>N12*(365/MAX(C2:C10))</f>
        <v>0.89566002167477643</v>
      </c>
    </row>
    <row r="13" spans="1:15" x14ac:dyDescent="0.3">
      <c r="A13" s="18"/>
      <c r="B13" s="18"/>
    </row>
    <row r="14" spans="1:15" x14ac:dyDescent="0.3">
      <c r="G14" s="15"/>
    </row>
    <row r="16" spans="1:15" x14ac:dyDescent="0.3">
      <c r="G16" s="15"/>
    </row>
    <row r="18" spans="13:13" x14ac:dyDescent="0.3">
      <c r="M18"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33967-D2CE-439C-99E1-BBBA401DFEA5}">
  <dimension ref="A1:B77"/>
  <sheetViews>
    <sheetView workbookViewId="0"/>
  </sheetViews>
  <sheetFormatPr defaultRowHeight="14.4" x14ac:dyDescent="0.3"/>
  <cols>
    <col min="1" max="1" width="10.109375" bestFit="1" customWidth="1"/>
    <col min="2" max="2" width="10.5546875" style="13" bestFit="1" customWidth="1"/>
  </cols>
  <sheetData>
    <row r="1" spans="1:2" x14ac:dyDescent="0.3">
      <c r="A1" s="5">
        <v>45301</v>
      </c>
      <c r="B1" s="13">
        <v>5886.06</v>
      </c>
    </row>
    <row r="2" spans="1:2" x14ac:dyDescent="0.3">
      <c r="A2" s="5">
        <v>45302</v>
      </c>
      <c r="B2" s="13">
        <v>5848.46</v>
      </c>
    </row>
    <row r="3" spans="1:2" x14ac:dyDescent="0.3">
      <c r="A3" s="5">
        <v>45303</v>
      </c>
      <c r="B3" s="13">
        <v>5785.3</v>
      </c>
    </row>
    <row r="4" spans="1:2" x14ac:dyDescent="0.3">
      <c r="A4" s="5">
        <v>45304</v>
      </c>
      <c r="B4" s="13">
        <v>5749.64</v>
      </c>
    </row>
    <row r="5" spans="1:2" x14ac:dyDescent="0.3">
      <c r="A5" s="5">
        <v>45307</v>
      </c>
      <c r="B5" s="13">
        <v>5794.64</v>
      </c>
    </row>
    <row r="6" spans="1:2" x14ac:dyDescent="0.3">
      <c r="A6" s="5">
        <v>45308</v>
      </c>
      <c r="B6" s="13">
        <v>5776.36</v>
      </c>
    </row>
    <row r="7" spans="1:2" x14ac:dyDescent="0.3">
      <c r="A7" s="5">
        <v>45309</v>
      </c>
      <c r="B7" s="13">
        <v>5789.66</v>
      </c>
    </row>
    <row r="8" spans="1:2" x14ac:dyDescent="0.3">
      <c r="A8" s="5">
        <v>45310</v>
      </c>
      <c r="B8" s="13">
        <v>5734.52</v>
      </c>
    </row>
    <row r="9" spans="1:2" x14ac:dyDescent="0.3">
      <c r="A9" s="5">
        <v>45311</v>
      </c>
      <c r="B9" s="13">
        <v>5734.04</v>
      </c>
    </row>
    <row r="10" spans="1:2" x14ac:dyDescent="0.3">
      <c r="A10" s="5">
        <v>45314</v>
      </c>
      <c r="B10" s="13">
        <v>5737.5</v>
      </c>
    </row>
    <row r="11" spans="1:2" x14ac:dyDescent="0.3">
      <c r="A11" s="5">
        <v>45315</v>
      </c>
      <c r="B11" s="13">
        <v>5714.43</v>
      </c>
    </row>
    <row r="12" spans="1:2" x14ac:dyDescent="0.3">
      <c r="A12" s="5">
        <v>45316</v>
      </c>
      <c r="B12" s="13">
        <v>5741.86</v>
      </c>
    </row>
    <row r="13" spans="1:2" x14ac:dyDescent="0.3">
      <c r="A13" s="5">
        <v>45317</v>
      </c>
      <c r="B13" s="13">
        <v>5770.98</v>
      </c>
    </row>
    <row r="14" spans="1:2" x14ac:dyDescent="0.3">
      <c r="A14" s="5">
        <v>45318</v>
      </c>
      <c r="B14" s="13">
        <v>5824.35</v>
      </c>
    </row>
    <row r="15" spans="1:2" x14ac:dyDescent="0.3">
      <c r="A15" s="5">
        <v>45321</v>
      </c>
      <c r="B15" s="13">
        <v>5815.14</v>
      </c>
    </row>
    <row r="16" spans="1:2" x14ac:dyDescent="0.3">
      <c r="A16" s="5">
        <v>45322</v>
      </c>
      <c r="B16" s="13">
        <v>5805.98</v>
      </c>
    </row>
    <row r="17" spans="1:2" x14ac:dyDescent="0.3">
      <c r="A17" s="5">
        <v>45323</v>
      </c>
      <c r="B17" s="13">
        <v>5889.88</v>
      </c>
    </row>
    <row r="18" spans="1:2" x14ac:dyDescent="0.3">
      <c r="A18" s="5">
        <v>45324</v>
      </c>
      <c r="B18" s="13">
        <v>5956.39</v>
      </c>
    </row>
    <row r="19" spans="1:2" x14ac:dyDescent="0.3">
      <c r="A19" s="5">
        <v>45325</v>
      </c>
      <c r="B19" s="13">
        <v>5963.38</v>
      </c>
    </row>
    <row r="20" spans="1:2" x14ac:dyDescent="0.3">
      <c r="A20" s="5">
        <v>45328</v>
      </c>
      <c r="B20" s="13">
        <v>5967.26</v>
      </c>
    </row>
    <row r="21" spans="1:2" x14ac:dyDescent="0.3">
      <c r="A21" s="5">
        <v>45329</v>
      </c>
      <c r="B21" s="13">
        <v>5883.61</v>
      </c>
    </row>
    <row r="22" spans="1:2" x14ac:dyDescent="0.3">
      <c r="A22" s="5">
        <v>45330</v>
      </c>
      <c r="B22" s="13">
        <v>5951.43</v>
      </c>
    </row>
    <row r="23" spans="1:2" x14ac:dyDescent="0.3">
      <c r="A23" s="5">
        <v>45331</v>
      </c>
      <c r="B23" s="13">
        <v>5989.95</v>
      </c>
    </row>
    <row r="24" spans="1:2" x14ac:dyDescent="0.3">
      <c r="A24" s="5">
        <v>45332</v>
      </c>
      <c r="B24" s="13">
        <v>5928.09</v>
      </c>
    </row>
    <row r="25" spans="1:2" x14ac:dyDescent="0.3">
      <c r="A25" s="5">
        <v>45335</v>
      </c>
      <c r="B25" s="13">
        <v>5925.12</v>
      </c>
    </row>
    <row r="26" spans="1:2" x14ac:dyDescent="0.3">
      <c r="A26" s="5">
        <v>45336</v>
      </c>
      <c r="B26" s="13">
        <v>5909.23</v>
      </c>
    </row>
    <row r="27" spans="1:2" x14ac:dyDescent="0.3">
      <c r="A27" s="5">
        <v>45337</v>
      </c>
      <c r="B27" s="13">
        <v>5867.72</v>
      </c>
    </row>
    <row r="28" spans="1:2" x14ac:dyDescent="0.3">
      <c r="A28" s="5">
        <v>45338</v>
      </c>
      <c r="B28" s="13">
        <v>5860.41</v>
      </c>
    </row>
    <row r="29" spans="1:2" x14ac:dyDescent="0.3">
      <c r="A29" s="5">
        <v>45339</v>
      </c>
      <c r="B29" s="13">
        <v>5963.1</v>
      </c>
    </row>
    <row r="30" spans="1:2" x14ac:dyDescent="0.3">
      <c r="A30" s="5">
        <v>45342</v>
      </c>
      <c r="B30" s="13">
        <v>5935.87</v>
      </c>
    </row>
    <row r="31" spans="1:2" x14ac:dyDescent="0.3">
      <c r="A31" s="5">
        <v>45343</v>
      </c>
      <c r="B31" s="13">
        <v>5988.8</v>
      </c>
    </row>
    <row r="32" spans="1:2" x14ac:dyDescent="0.3">
      <c r="A32" s="5">
        <v>45344</v>
      </c>
      <c r="B32" s="13">
        <v>6030.43</v>
      </c>
    </row>
    <row r="33" spans="1:2" x14ac:dyDescent="0.3">
      <c r="A33" s="5">
        <v>45345</v>
      </c>
      <c r="B33" s="13">
        <v>6043.85</v>
      </c>
    </row>
    <row r="34" spans="1:2" x14ac:dyDescent="0.3">
      <c r="A34" s="5">
        <v>45349</v>
      </c>
      <c r="B34" s="13">
        <v>6038.13</v>
      </c>
    </row>
    <row r="35" spans="1:2" x14ac:dyDescent="0.3">
      <c r="A35" s="5">
        <v>45350</v>
      </c>
      <c r="B35" s="13">
        <v>5998.96</v>
      </c>
    </row>
    <row r="36" spans="1:2" x14ac:dyDescent="0.3">
      <c r="A36" s="5">
        <v>45351</v>
      </c>
      <c r="B36" s="13">
        <v>6010.85</v>
      </c>
    </row>
    <row r="37" spans="1:2" x14ac:dyDescent="0.3">
      <c r="A37" s="5">
        <v>45352</v>
      </c>
      <c r="B37" s="13">
        <v>5936.07</v>
      </c>
    </row>
    <row r="38" spans="1:2" x14ac:dyDescent="0.3">
      <c r="A38" s="5">
        <v>45353</v>
      </c>
      <c r="B38" s="13">
        <v>6013.98</v>
      </c>
    </row>
    <row r="39" spans="1:2" x14ac:dyDescent="0.3">
      <c r="A39" s="5">
        <v>45356</v>
      </c>
      <c r="B39" s="13">
        <v>6020.42</v>
      </c>
    </row>
    <row r="40" spans="1:2" x14ac:dyDescent="0.3">
      <c r="A40" s="5">
        <v>45357</v>
      </c>
      <c r="B40" s="13">
        <v>6149.12</v>
      </c>
    </row>
    <row r="41" spans="1:2" x14ac:dyDescent="0.3">
      <c r="A41" s="5">
        <v>45358</v>
      </c>
      <c r="B41" s="13">
        <v>6199.44</v>
      </c>
    </row>
    <row r="42" spans="1:2" x14ac:dyDescent="0.3">
      <c r="A42" s="5">
        <v>45359</v>
      </c>
      <c r="B42" s="13">
        <v>6252.1</v>
      </c>
    </row>
    <row r="43" spans="1:2" x14ac:dyDescent="0.3">
      <c r="A43" s="5">
        <v>45363</v>
      </c>
      <c r="B43" s="13">
        <v>6326.15</v>
      </c>
    </row>
    <row r="44" spans="1:2" x14ac:dyDescent="0.3">
      <c r="A44" s="5">
        <v>45364</v>
      </c>
      <c r="B44" s="13">
        <v>6371.09</v>
      </c>
    </row>
    <row r="45" spans="1:2" x14ac:dyDescent="0.3">
      <c r="A45" s="5">
        <v>45365</v>
      </c>
      <c r="B45" s="13">
        <v>6361.07</v>
      </c>
    </row>
    <row r="46" spans="1:2" x14ac:dyDescent="0.3">
      <c r="A46" s="5">
        <v>45366</v>
      </c>
      <c r="B46" s="13">
        <v>6388.45</v>
      </c>
    </row>
    <row r="47" spans="1:2" x14ac:dyDescent="0.3">
      <c r="A47" s="5">
        <v>45367</v>
      </c>
      <c r="B47" s="13">
        <v>6382.33</v>
      </c>
    </row>
    <row r="48" spans="1:2" x14ac:dyDescent="0.3">
      <c r="A48" s="5">
        <v>45370</v>
      </c>
      <c r="B48" s="13">
        <v>6398.01</v>
      </c>
    </row>
    <row r="49" spans="1:2" x14ac:dyDescent="0.3">
      <c r="A49" s="5">
        <v>45371</v>
      </c>
      <c r="B49" s="13">
        <v>6399.08</v>
      </c>
    </row>
    <row r="50" spans="1:2" x14ac:dyDescent="0.3">
      <c r="A50" s="5">
        <v>45372</v>
      </c>
      <c r="B50" s="13">
        <v>6421.44</v>
      </c>
    </row>
    <row r="51" spans="1:2" x14ac:dyDescent="0.3">
      <c r="A51" s="5">
        <v>45373</v>
      </c>
      <c r="B51" s="13">
        <v>6377.97</v>
      </c>
    </row>
    <row r="52" spans="1:2" x14ac:dyDescent="0.3">
      <c r="A52" s="5">
        <v>45374</v>
      </c>
      <c r="B52" s="13">
        <v>6462.74</v>
      </c>
    </row>
    <row r="53" spans="1:2" x14ac:dyDescent="0.3">
      <c r="A53" s="5">
        <v>45377</v>
      </c>
      <c r="B53" s="13">
        <v>6477.49</v>
      </c>
    </row>
    <row r="54" spans="1:2" x14ac:dyDescent="0.3">
      <c r="A54" s="5">
        <v>45378</v>
      </c>
      <c r="B54" s="13">
        <v>6478.59</v>
      </c>
    </row>
    <row r="55" spans="1:2" x14ac:dyDescent="0.3">
      <c r="A55" s="5">
        <v>45379</v>
      </c>
      <c r="B55" s="13">
        <v>6489.04</v>
      </c>
    </row>
    <row r="56" spans="1:2" x14ac:dyDescent="0.3">
      <c r="A56" s="5">
        <v>45380</v>
      </c>
      <c r="B56" s="13">
        <v>6504.24</v>
      </c>
    </row>
    <row r="57" spans="1:2" x14ac:dyDescent="0.3">
      <c r="A57" s="5">
        <v>45381</v>
      </c>
      <c r="B57" s="13">
        <v>6575.81</v>
      </c>
    </row>
    <row r="58" spans="1:2" x14ac:dyDescent="0.3">
      <c r="A58" s="5">
        <v>45384</v>
      </c>
      <c r="B58" s="13">
        <v>6570.5</v>
      </c>
    </row>
    <row r="59" spans="1:2" x14ac:dyDescent="0.3">
      <c r="A59" s="5">
        <v>45385</v>
      </c>
      <c r="B59" s="13">
        <v>6587.16</v>
      </c>
    </row>
    <row r="60" spans="1:2" x14ac:dyDescent="0.3">
      <c r="A60" s="5">
        <v>45386</v>
      </c>
      <c r="B60" s="13">
        <v>6726.42</v>
      </c>
    </row>
    <row r="61" spans="1:2" x14ac:dyDescent="0.3">
      <c r="A61" s="5">
        <v>45387</v>
      </c>
      <c r="B61" s="13">
        <v>6766.8</v>
      </c>
    </row>
    <row r="62" spans="1:2" x14ac:dyDescent="0.3">
      <c r="A62" s="5">
        <v>45388</v>
      </c>
      <c r="B62" s="13">
        <v>6814.5</v>
      </c>
    </row>
    <row r="63" spans="1:2" x14ac:dyDescent="0.3">
      <c r="A63" s="5">
        <v>45391</v>
      </c>
      <c r="B63" s="13">
        <v>6841.74</v>
      </c>
    </row>
    <row r="64" spans="1:2" x14ac:dyDescent="0.3">
      <c r="A64" s="5">
        <v>45392</v>
      </c>
      <c r="B64" s="13">
        <v>6918.66</v>
      </c>
    </row>
    <row r="65" spans="1:2" x14ac:dyDescent="0.3">
      <c r="A65" s="5">
        <v>45393</v>
      </c>
      <c r="B65" s="13">
        <v>7061.43</v>
      </c>
    </row>
    <row r="66" spans="1:2" x14ac:dyDescent="0.3">
      <c r="A66" s="5">
        <v>45394</v>
      </c>
      <c r="B66" s="13">
        <v>7029.69</v>
      </c>
    </row>
    <row r="67" spans="1:2" x14ac:dyDescent="0.3">
      <c r="A67" s="5">
        <v>45395</v>
      </c>
      <c r="B67" s="13">
        <v>7046.86</v>
      </c>
    </row>
    <row r="68" spans="1:2" x14ac:dyDescent="0.3">
      <c r="A68" s="5">
        <v>45398</v>
      </c>
      <c r="B68" s="13">
        <v>7226.01</v>
      </c>
    </row>
    <row r="69" spans="1:2" x14ac:dyDescent="0.3">
      <c r="A69" s="5">
        <v>45399</v>
      </c>
      <c r="B69" s="13">
        <v>7090.16</v>
      </c>
    </row>
    <row r="70" spans="1:2" x14ac:dyDescent="0.3">
      <c r="A70" s="5">
        <v>45400</v>
      </c>
      <c r="B70" s="13">
        <v>7184.66</v>
      </c>
    </row>
    <row r="71" spans="1:2" x14ac:dyDescent="0.3">
      <c r="A71" s="5">
        <v>45401</v>
      </c>
      <c r="B71" s="13">
        <v>7231.12</v>
      </c>
    </row>
    <row r="72" spans="1:2" x14ac:dyDescent="0.3">
      <c r="A72" s="5">
        <v>45402</v>
      </c>
      <c r="B72" s="13">
        <v>7158.09</v>
      </c>
    </row>
    <row r="73" spans="1:2" x14ac:dyDescent="0.3">
      <c r="A73" s="5">
        <v>45405</v>
      </c>
      <c r="B73" s="13">
        <v>7134.62</v>
      </c>
    </row>
    <row r="74" spans="1:2" x14ac:dyDescent="0.3">
      <c r="A74" s="5">
        <v>45406</v>
      </c>
      <c r="B74" s="13">
        <v>7003.45</v>
      </c>
    </row>
    <row r="75" spans="1:2" x14ac:dyDescent="0.3">
      <c r="A75" s="5">
        <v>45407</v>
      </c>
      <c r="B75" s="13">
        <v>6925.11</v>
      </c>
    </row>
    <row r="76" spans="1:2" x14ac:dyDescent="0.3">
      <c r="A76" s="5">
        <v>45408</v>
      </c>
      <c r="B76" s="13">
        <v>6872.79</v>
      </c>
    </row>
    <row r="77" spans="1:2" x14ac:dyDescent="0.3">
      <c r="A77" s="5">
        <v>45409</v>
      </c>
      <c r="B77" s="13">
        <v>6859.4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0B6D-BE8F-4FB1-8BC4-E02124DE7E5B}">
  <dimension ref="A1:B76"/>
  <sheetViews>
    <sheetView workbookViewId="0">
      <selection activeCell="E12" sqref="E12"/>
    </sheetView>
  </sheetViews>
  <sheetFormatPr defaultRowHeight="14.4" x14ac:dyDescent="0.3"/>
  <cols>
    <col min="1" max="1" width="10.109375" bestFit="1" customWidth="1"/>
    <col min="2" max="2" width="8.88671875" style="14"/>
  </cols>
  <sheetData>
    <row r="1" spans="1:2" x14ac:dyDescent="0.3">
      <c r="A1" s="5">
        <v>45301</v>
      </c>
      <c r="B1" s="14">
        <v>90.403999999999996</v>
      </c>
    </row>
    <row r="2" spans="1:2" x14ac:dyDescent="0.3">
      <c r="A2" s="5">
        <v>45302</v>
      </c>
      <c r="B2" s="14">
        <v>89.393900000000002</v>
      </c>
    </row>
    <row r="3" spans="1:2" x14ac:dyDescent="0.3">
      <c r="A3" s="5">
        <v>45303</v>
      </c>
      <c r="B3" s="14">
        <v>88.781800000000004</v>
      </c>
    </row>
    <row r="4" spans="1:2" x14ac:dyDescent="0.3">
      <c r="A4" s="5">
        <v>45304</v>
      </c>
      <c r="B4" s="14">
        <v>88.132400000000004</v>
      </c>
    </row>
    <row r="5" spans="1:2" x14ac:dyDescent="0.3">
      <c r="A5" s="5">
        <v>45307</v>
      </c>
      <c r="B5" s="14">
        <v>87.677199999999999</v>
      </c>
    </row>
    <row r="6" spans="1:2" x14ac:dyDescent="0.3">
      <c r="A6" s="5">
        <v>45308</v>
      </c>
      <c r="B6" s="14">
        <v>87.645700000000005</v>
      </c>
    </row>
    <row r="7" spans="1:2" x14ac:dyDescent="0.3">
      <c r="A7" s="5">
        <v>45309</v>
      </c>
      <c r="B7" s="14">
        <v>88.353999999999999</v>
      </c>
    </row>
    <row r="8" spans="1:2" x14ac:dyDescent="0.3">
      <c r="A8" s="5">
        <v>45310</v>
      </c>
      <c r="B8" s="14">
        <v>88.661000000000001</v>
      </c>
    </row>
    <row r="9" spans="1:2" x14ac:dyDescent="0.3">
      <c r="A9" s="5">
        <v>45311</v>
      </c>
      <c r="B9" s="14">
        <v>88.589600000000004</v>
      </c>
    </row>
    <row r="10" spans="1:2" x14ac:dyDescent="0.3">
      <c r="A10" s="5">
        <v>45314</v>
      </c>
      <c r="B10" s="14">
        <v>87.972399999999993</v>
      </c>
    </row>
    <row r="11" spans="1:2" x14ac:dyDescent="0.3">
      <c r="A11" s="5">
        <v>45315</v>
      </c>
      <c r="B11" s="14">
        <v>87.919899999999998</v>
      </c>
    </row>
    <row r="12" spans="1:2" x14ac:dyDescent="0.3">
      <c r="A12" s="5">
        <v>45316</v>
      </c>
      <c r="B12" s="14">
        <v>88.282899999999998</v>
      </c>
    </row>
    <row r="13" spans="1:2" x14ac:dyDescent="0.3">
      <c r="A13" s="5">
        <v>45317</v>
      </c>
      <c r="B13" s="14">
        <v>88.656199999999998</v>
      </c>
    </row>
    <row r="14" spans="1:2" x14ac:dyDescent="0.3">
      <c r="A14" s="5">
        <v>45318</v>
      </c>
      <c r="B14" s="14">
        <v>89.515900000000002</v>
      </c>
    </row>
    <row r="15" spans="1:2" x14ac:dyDescent="0.3">
      <c r="A15" s="5">
        <v>45321</v>
      </c>
      <c r="B15" s="14">
        <v>89.608999999999995</v>
      </c>
    </row>
    <row r="16" spans="1:2" x14ac:dyDescent="0.3">
      <c r="A16" s="5">
        <v>45322</v>
      </c>
      <c r="B16" s="14">
        <v>89.288700000000006</v>
      </c>
    </row>
    <row r="17" spans="1:2" x14ac:dyDescent="0.3">
      <c r="A17" s="5">
        <v>45323</v>
      </c>
      <c r="B17" s="14">
        <v>89.6678</v>
      </c>
    </row>
    <row r="18" spans="1:2" x14ac:dyDescent="0.3">
      <c r="A18" s="5">
        <v>45324</v>
      </c>
      <c r="B18" s="14">
        <v>90.229900000000001</v>
      </c>
    </row>
    <row r="19" spans="1:2" x14ac:dyDescent="0.3">
      <c r="A19" s="5">
        <v>45325</v>
      </c>
      <c r="B19" s="14">
        <v>90.662599999999998</v>
      </c>
    </row>
    <row r="20" spans="1:2" x14ac:dyDescent="0.3">
      <c r="A20" s="5">
        <v>45328</v>
      </c>
      <c r="B20" s="14">
        <v>91.243399999999994</v>
      </c>
    </row>
    <row r="21" spans="1:2" x14ac:dyDescent="0.3">
      <c r="A21" s="5">
        <v>45329</v>
      </c>
      <c r="B21" s="14">
        <v>90.684200000000004</v>
      </c>
    </row>
    <row r="22" spans="1:2" x14ac:dyDescent="0.3">
      <c r="A22" s="5">
        <v>45330</v>
      </c>
      <c r="B22" s="14">
        <v>91.151399999999995</v>
      </c>
    </row>
    <row r="23" spans="1:2" x14ac:dyDescent="0.3">
      <c r="A23" s="5">
        <v>45331</v>
      </c>
      <c r="B23" s="14">
        <v>91.256100000000004</v>
      </c>
    </row>
    <row r="24" spans="1:2" x14ac:dyDescent="0.3">
      <c r="A24" s="5">
        <v>45332</v>
      </c>
      <c r="B24" s="14">
        <v>90.890100000000004</v>
      </c>
    </row>
    <row r="25" spans="1:2" x14ac:dyDescent="0.3">
      <c r="A25" s="5">
        <v>45335</v>
      </c>
      <c r="B25" s="14">
        <v>91.075800000000001</v>
      </c>
    </row>
    <row r="26" spans="1:2" x14ac:dyDescent="0.3">
      <c r="A26" s="5">
        <v>45336</v>
      </c>
      <c r="B26" s="14">
        <v>91.205699999999993</v>
      </c>
    </row>
    <row r="27" spans="1:2" x14ac:dyDescent="0.3">
      <c r="A27" s="5">
        <v>45337</v>
      </c>
      <c r="B27" s="14">
        <v>91.431600000000003</v>
      </c>
    </row>
    <row r="28" spans="1:2" x14ac:dyDescent="0.3">
      <c r="A28" s="5">
        <v>45338</v>
      </c>
      <c r="B28" s="14">
        <v>91.823700000000002</v>
      </c>
    </row>
    <row r="29" spans="1:2" x14ac:dyDescent="0.3">
      <c r="A29" s="5">
        <v>45339</v>
      </c>
      <c r="B29" s="14">
        <v>92.549199999999999</v>
      </c>
    </row>
    <row r="30" spans="1:2" x14ac:dyDescent="0.3">
      <c r="A30" s="5">
        <v>45342</v>
      </c>
      <c r="B30" s="14">
        <v>92.410200000000003</v>
      </c>
    </row>
    <row r="31" spans="1:2" x14ac:dyDescent="0.3">
      <c r="A31" s="5">
        <v>45343</v>
      </c>
      <c r="B31" s="14">
        <v>92.349000000000004</v>
      </c>
    </row>
    <row r="32" spans="1:2" x14ac:dyDescent="0.3">
      <c r="A32" s="5">
        <v>45344</v>
      </c>
      <c r="B32" s="14">
        <v>92.438699999999997</v>
      </c>
    </row>
    <row r="33" spans="1:2" x14ac:dyDescent="0.3">
      <c r="A33" s="5">
        <v>45345</v>
      </c>
      <c r="B33" s="14">
        <v>92.751900000000006</v>
      </c>
    </row>
    <row r="34" spans="1:2" x14ac:dyDescent="0.3">
      <c r="A34" s="5">
        <v>45349</v>
      </c>
      <c r="B34" s="14">
        <v>92.632099999999994</v>
      </c>
    </row>
    <row r="35" spans="1:2" x14ac:dyDescent="0.3">
      <c r="A35" s="5">
        <v>45350</v>
      </c>
      <c r="B35" s="14">
        <v>92.042500000000004</v>
      </c>
    </row>
    <row r="36" spans="1:2" x14ac:dyDescent="0.3">
      <c r="A36" s="5">
        <v>45351</v>
      </c>
      <c r="B36" s="14">
        <v>91.869200000000006</v>
      </c>
    </row>
    <row r="37" spans="1:2" x14ac:dyDescent="0.3">
      <c r="A37" s="5">
        <v>45352</v>
      </c>
      <c r="B37" s="14">
        <v>90.842299999999994</v>
      </c>
    </row>
    <row r="38" spans="1:2" x14ac:dyDescent="0.3">
      <c r="A38" s="5">
        <v>45353</v>
      </c>
      <c r="B38" s="14">
        <v>91.333600000000004</v>
      </c>
    </row>
    <row r="39" spans="1:2" x14ac:dyDescent="0.3">
      <c r="A39" s="5">
        <v>45356</v>
      </c>
      <c r="B39" s="14">
        <v>91.353399999999993</v>
      </c>
    </row>
    <row r="40" spans="1:2" x14ac:dyDescent="0.3">
      <c r="A40" s="5">
        <v>45357</v>
      </c>
      <c r="B40" s="14">
        <v>91.160399999999996</v>
      </c>
    </row>
    <row r="41" spans="1:2" x14ac:dyDescent="0.3">
      <c r="A41" s="5">
        <v>45358</v>
      </c>
      <c r="B41" s="14">
        <v>90.341200000000001</v>
      </c>
    </row>
    <row r="42" spans="1:2" x14ac:dyDescent="0.3">
      <c r="A42" s="5">
        <v>45359</v>
      </c>
      <c r="B42" s="14">
        <v>90.749300000000005</v>
      </c>
    </row>
    <row r="43" spans="1:2" x14ac:dyDescent="0.3">
      <c r="A43" s="5">
        <v>45363</v>
      </c>
      <c r="B43" s="14">
        <v>90.625200000000007</v>
      </c>
    </row>
    <row r="44" spans="1:2" x14ac:dyDescent="0.3">
      <c r="A44" s="5">
        <v>45364</v>
      </c>
      <c r="B44" s="14">
        <v>90.881799999999998</v>
      </c>
    </row>
    <row r="45" spans="1:2" x14ac:dyDescent="0.3">
      <c r="A45" s="5">
        <v>45365</v>
      </c>
      <c r="B45" s="14">
        <v>91.544899999999998</v>
      </c>
    </row>
    <row r="46" spans="1:2" x14ac:dyDescent="0.3">
      <c r="A46" s="5">
        <v>45366</v>
      </c>
      <c r="B46" s="14">
        <v>91.635900000000007</v>
      </c>
    </row>
    <row r="47" spans="1:2" x14ac:dyDescent="0.3">
      <c r="A47" s="5">
        <v>45367</v>
      </c>
      <c r="B47" s="14">
        <v>91.87</v>
      </c>
    </row>
    <row r="48" spans="1:2" x14ac:dyDescent="0.3">
      <c r="A48" s="5">
        <v>45370</v>
      </c>
      <c r="B48" s="14">
        <v>91.982900000000001</v>
      </c>
    </row>
    <row r="49" spans="1:2" x14ac:dyDescent="0.3">
      <c r="A49" s="5">
        <v>45371</v>
      </c>
      <c r="B49" s="14">
        <v>92.224299999999999</v>
      </c>
    </row>
    <row r="50" spans="1:2" x14ac:dyDescent="0.3">
      <c r="A50" s="5">
        <v>45372</v>
      </c>
      <c r="B50" s="14">
        <v>92.686099999999996</v>
      </c>
    </row>
    <row r="51" spans="1:2" x14ac:dyDescent="0.3">
      <c r="A51" s="5">
        <v>45373</v>
      </c>
      <c r="B51" s="14">
        <v>91.9499</v>
      </c>
    </row>
    <row r="52" spans="1:2" x14ac:dyDescent="0.3">
      <c r="A52" s="5">
        <v>45374</v>
      </c>
      <c r="B52" s="14">
        <v>92.611800000000002</v>
      </c>
    </row>
    <row r="53" spans="1:2" x14ac:dyDescent="0.3">
      <c r="A53" s="5">
        <v>45377</v>
      </c>
      <c r="B53" s="14">
        <v>92.7761</v>
      </c>
    </row>
    <row r="54" spans="1:2" x14ac:dyDescent="0.3">
      <c r="A54" s="5">
        <v>45378</v>
      </c>
      <c r="B54" s="14">
        <v>92.5745</v>
      </c>
    </row>
    <row r="55" spans="1:2" x14ac:dyDescent="0.3">
      <c r="A55" s="5">
        <v>45379</v>
      </c>
      <c r="B55" s="14">
        <v>92.591899999999995</v>
      </c>
    </row>
    <row r="56" spans="1:2" x14ac:dyDescent="0.3">
      <c r="A56" s="5">
        <v>45380</v>
      </c>
      <c r="B56" s="14">
        <v>92.262799999999999</v>
      </c>
    </row>
    <row r="57" spans="1:2" x14ac:dyDescent="0.3">
      <c r="A57" s="5">
        <v>45381</v>
      </c>
      <c r="B57" s="14">
        <v>92.366</v>
      </c>
    </row>
    <row r="58" spans="1:2" x14ac:dyDescent="0.3">
      <c r="A58" s="5">
        <v>45384</v>
      </c>
      <c r="B58" s="14">
        <v>92.291399999999996</v>
      </c>
    </row>
    <row r="59" spans="1:2" x14ac:dyDescent="0.3">
      <c r="A59" s="5">
        <v>45385</v>
      </c>
      <c r="B59" s="14">
        <v>92.525400000000005</v>
      </c>
    </row>
    <row r="60" spans="1:2" x14ac:dyDescent="0.3">
      <c r="A60" s="5">
        <v>45386</v>
      </c>
      <c r="B60" s="14">
        <v>92.389200000000002</v>
      </c>
    </row>
    <row r="61" spans="1:2" x14ac:dyDescent="0.3">
      <c r="A61" s="5">
        <v>45387</v>
      </c>
      <c r="B61" s="14">
        <v>92.305800000000005</v>
      </c>
    </row>
    <row r="62" spans="1:2" x14ac:dyDescent="0.3">
      <c r="A62" s="5">
        <v>45388</v>
      </c>
      <c r="B62" s="14">
        <v>92.415499999999994</v>
      </c>
    </row>
    <row r="63" spans="1:2" x14ac:dyDescent="0.3">
      <c r="A63" s="5">
        <v>45391</v>
      </c>
      <c r="B63" s="14">
        <v>92.581000000000003</v>
      </c>
    </row>
    <row r="64" spans="1:2" x14ac:dyDescent="0.3">
      <c r="A64" s="5">
        <v>45392</v>
      </c>
      <c r="B64" s="14">
        <v>92.746300000000005</v>
      </c>
    </row>
    <row r="65" spans="1:2" x14ac:dyDescent="0.3">
      <c r="A65" s="5">
        <v>45393</v>
      </c>
      <c r="B65" s="14">
        <v>93.219800000000006</v>
      </c>
    </row>
    <row r="66" spans="1:2" x14ac:dyDescent="0.3">
      <c r="A66" s="5">
        <v>45394</v>
      </c>
      <c r="B66" s="14">
        <v>93.7196</v>
      </c>
    </row>
    <row r="67" spans="1:2" x14ac:dyDescent="0.3">
      <c r="A67" s="5">
        <v>45395</v>
      </c>
      <c r="B67" s="14">
        <v>93.441900000000004</v>
      </c>
    </row>
    <row r="68" spans="1:2" x14ac:dyDescent="0.3">
      <c r="A68" s="5">
        <v>45398</v>
      </c>
      <c r="B68" s="14">
        <v>93.589100000000002</v>
      </c>
    </row>
    <row r="69" spans="1:2" x14ac:dyDescent="0.3">
      <c r="A69" s="5">
        <v>45399</v>
      </c>
      <c r="B69" s="14">
        <v>94.074200000000005</v>
      </c>
    </row>
    <row r="70" spans="1:2" x14ac:dyDescent="0.3">
      <c r="A70" s="5">
        <v>45400</v>
      </c>
      <c r="B70" s="14">
        <v>94.324200000000005</v>
      </c>
    </row>
    <row r="71" spans="1:2" x14ac:dyDescent="0.3">
      <c r="A71" s="5">
        <v>45401</v>
      </c>
      <c r="B71" s="14">
        <v>94.092200000000005</v>
      </c>
    </row>
    <row r="72" spans="1:2" x14ac:dyDescent="0.3">
      <c r="A72" s="5">
        <v>45402</v>
      </c>
      <c r="B72" s="14">
        <v>93.440899999999999</v>
      </c>
    </row>
    <row r="73" spans="1:2" x14ac:dyDescent="0.3">
      <c r="A73" s="5">
        <v>45405</v>
      </c>
      <c r="B73" s="14">
        <v>93.251900000000006</v>
      </c>
    </row>
    <row r="74" spans="1:2" x14ac:dyDescent="0.3">
      <c r="A74" s="5">
        <v>45406</v>
      </c>
      <c r="B74" s="14">
        <v>93.291799999999995</v>
      </c>
    </row>
    <row r="75" spans="1:2" x14ac:dyDescent="0.3">
      <c r="A75" s="5">
        <v>45407</v>
      </c>
      <c r="B75" s="14">
        <v>92.505799999999994</v>
      </c>
    </row>
    <row r="76" spans="1:2" x14ac:dyDescent="0.3">
      <c r="A76" s="5">
        <v>45408</v>
      </c>
      <c r="B76" s="14">
        <v>92.131399999999999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6F50-DDBE-412B-87AD-3B0F03A2B4A2}">
  <dimension ref="A1:B92"/>
  <sheetViews>
    <sheetView workbookViewId="0">
      <selection activeCell="B2" sqref="B2"/>
    </sheetView>
  </sheetViews>
  <sheetFormatPr defaultRowHeight="14.4" x14ac:dyDescent="0.3"/>
  <cols>
    <col min="1" max="1" width="10.109375" style="5" bestFit="1" customWidth="1"/>
    <col min="2" max="2" width="9.21875" bestFit="1" customWidth="1"/>
  </cols>
  <sheetData>
    <row r="1" spans="1:2" x14ac:dyDescent="0.3">
      <c r="A1" t="str" cm="1">
        <f t="array" aca="1" ref="A1:B92" ca="1">_xlfn.STOCKHISTORY('Учет акций'!A2,'Учет акций'!B2,TODAY(),0,2)</f>
        <v>MISX:SBER</v>
      </c>
      <c r="B1" t="str">
        <f ca="1"/>
        <v/>
      </c>
    </row>
    <row r="2" spans="1:2" x14ac:dyDescent="0.3">
      <c r="A2" t="str">
        <f ca="1"/>
        <v>Дата</v>
      </c>
      <c r="B2" t="str">
        <f ca="1"/>
        <v>Закрытие</v>
      </c>
    </row>
    <row r="3" spans="1:2" x14ac:dyDescent="0.3">
      <c r="A3" s="5" vm="42">
        <f ca="1"/>
        <v>45294</v>
      </c>
      <c r="B3" vm="2">
        <f ca="1"/>
        <v>273.64</v>
      </c>
    </row>
    <row r="4" spans="1:2" x14ac:dyDescent="0.3">
      <c r="A4" s="5" vm="43">
        <f ca="1"/>
        <v>45295</v>
      </c>
      <c r="B4" vm="13">
        <f ca="1"/>
        <v>274.04000000000002</v>
      </c>
    </row>
    <row r="5" spans="1:2" x14ac:dyDescent="0.3">
      <c r="A5" s="5" vm="44">
        <f ca="1"/>
        <v>45296</v>
      </c>
      <c r="B5" vm="17">
        <f ca="1"/>
        <v>273.45999999999998</v>
      </c>
    </row>
    <row r="6" spans="1:2" x14ac:dyDescent="0.3">
      <c r="A6" s="5" vm="45">
        <f ca="1"/>
        <v>45299</v>
      </c>
      <c r="B6" vm="21">
        <f ca="1"/>
        <v>275.81</v>
      </c>
    </row>
    <row r="7" spans="1:2" x14ac:dyDescent="0.3">
      <c r="A7" s="5" vm="46">
        <f ca="1"/>
        <v>45300</v>
      </c>
      <c r="B7" vm="25">
        <f ca="1"/>
        <v>276</v>
      </c>
    </row>
    <row r="8" spans="1:2" x14ac:dyDescent="0.3">
      <c r="A8" s="5" vm="47">
        <f ca="1"/>
        <v>45301</v>
      </c>
      <c r="B8" vm="30">
        <f ca="1"/>
        <v>275.68</v>
      </c>
    </row>
    <row r="9" spans="1:2" x14ac:dyDescent="0.3">
      <c r="A9" s="5" vm="48">
        <f ca="1"/>
        <v>45302</v>
      </c>
      <c r="B9" vm="36">
        <f ca="1"/>
        <v>275.89999999999998</v>
      </c>
    </row>
    <row r="10" spans="1:2" x14ac:dyDescent="0.3">
      <c r="A10" s="5" vm="49">
        <f ca="1"/>
        <v>45303</v>
      </c>
      <c r="B10" vm="50">
        <f ca="1"/>
        <v>275.39999999999998</v>
      </c>
    </row>
    <row r="11" spans="1:2" x14ac:dyDescent="0.3">
      <c r="A11" s="5" vm="51">
        <f ca="1"/>
        <v>45306</v>
      </c>
      <c r="B11" vm="52">
        <f ca="1"/>
        <v>276.10000000000002</v>
      </c>
    </row>
    <row r="12" spans="1:2" x14ac:dyDescent="0.3">
      <c r="A12" s="5" vm="53">
        <f ca="1"/>
        <v>45307</v>
      </c>
      <c r="B12" vm="54">
        <f ca="1"/>
        <v>275.7</v>
      </c>
    </row>
    <row r="13" spans="1:2" x14ac:dyDescent="0.3">
      <c r="A13" s="5" vm="55">
        <f ca="1"/>
        <v>45308</v>
      </c>
      <c r="B13" vm="56">
        <f ca="1"/>
        <v>277.7</v>
      </c>
    </row>
    <row r="14" spans="1:2" x14ac:dyDescent="0.3">
      <c r="A14" s="5" vm="57">
        <f ca="1"/>
        <v>45309</v>
      </c>
      <c r="B14" vm="58">
        <f ca="1"/>
        <v>277.77999999999997</v>
      </c>
    </row>
    <row r="15" spans="1:2" x14ac:dyDescent="0.3">
      <c r="A15" s="5" vm="59">
        <f ca="1"/>
        <v>45310</v>
      </c>
      <c r="B15" vm="60">
        <f ca="1"/>
        <v>275.29000000000002</v>
      </c>
    </row>
    <row r="16" spans="1:2" x14ac:dyDescent="0.3">
      <c r="A16" s="5" vm="61">
        <f ca="1"/>
        <v>45313</v>
      </c>
      <c r="B16" vm="62">
        <f ca="1"/>
        <v>275.01</v>
      </c>
    </row>
    <row r="17" spans="1:2" x14ac:dyDescent="0.3">
      <c r="A17" s="5" vm="63">
        <f ca="1"/>
        <v>45314</v>
      </c>
      <c r="B17" vm="25">
        <f ca="1"/>
        <v>276</v>
      </c>
    </row>
    <row r="18" spans="1:2" x14ac:dyDescent="0.3">
      <c r="A18" s="5" vm="64">
        <f ca="1"/>
        <v>45315</v>
      </c>
      <c r="B18" vm="65">
        <f ca="1"/>
        <v>274.10000000000002</v>
      </c>
    </row>
    <row r="19" spans="1:2" x14ac:dyDescent="0.3">
      <c r="A19" s="5" vm="66">
        <f ca="1"/>
        <v>45316</v>
      </c>
      <c r="B19" vm="67">
        <f ca="1"/>
        <v>272.95999999999998</v>
      </c>
    </row>
    <row r="20" spans="1:2" x14ac:dyDescent="0.3">
      <c r="A20" s="5" vm="68">
        <f ca="1"/>
        <v>45317</v>
      </c>
      <c r="B20" vm="69">
        <f ca="1"/>
        <v>273.12</v>
      </c>
    </row>
    <row r="21" spans="1:2" x14ac:dyDescent="0.3">
      <c r="A21" s="5" vm="70">
        <f ca="1"/>
        <v>45320</v>
      </c>
      <c r="B21" vm="71">
        <f ca="1"/>
        <v>273.73</v>
      </c>
    </row>
    <row r="22" spans="1:2" x14ac:dyDescent="0.3">
      <c r="A22" s="5" vm="72">
        <f ca="1"/>
        <v>45321</v>
      </c>
      <c r="B22" vm="73">
        <f ca="1"/>
        <v>274.70999999999998</v>
      </c>
    </row>
    <row r="23" spans="1:2" x14ac:dyDescent="0.3">
      <c r="A23" s="5" vm="74">
        <f ca="1"/>
        <v>45322</v>
      </c>
      <c r="B23" vm="36">
        <f ca="1"/>
        <v>275.89999999999998</v>
      </c>
    </row>
    <row r="24" spans="1:2" x14ac:dyDescent="0.3">
      <c r="A24" s="5" vm="75">
        <f ca="1"/>
        <v>45323</v>
      </c>
      <c r="B24" vm="76">
        <f ca="1"/>
        <v>277</v>
      </c>
    </row>
    <row r="25" spans="1:2" x14ac:dyDescent="0.3">
      <c r="A25" s="5" vm="77">
        <f ca="1"/>
        <v>45324</v>
      </c>
      <c r="B25" vm="78">
        <f ca="1"/>
        <v>276.51</v>
      </c>
    </row>
    <row r="26" spans="1:2" x14ac:dyDescent="0.3">
      <c r="A26" s="5" vm="79">
        <f ca="1"/>
        <v>45327</v>
      </c>
      <c r="B26" vm="80">
        <f ca="1"/>
        <v>277.26</v>
      </c>
    </row>
    <row r="27" spans="1:2" x14ac:dyDescent="0.3">
      <c r="A27" s="5" vm="81">
        <f ca="1"/>
        <v>45328</v>
      </c>
      <c r="B27" vm="82">
        <f ca="1"/>
        <v>278.75</v>
      </c>
    </row>
    <row r="28" spans="1:2" x14ac:dyDescent="0.3">
      <c r="A28" s="5" vm="83">
        <f ca="1"/>
        <v>45329</v>
      </c>
      <c r="B28" vm="84">
        <f ca="1"/>
        <v>282.22000000000003</v>
      </c>
    </row>
    <row r="29" spans="1:2" x14ac:dyDescent="0.3">
      <c r="A29" s="5" vm="85">
        <f ca="1"/>
        <v>45330</v>
      </c>
      <c r="B29" vm="86">
        <f ca="1"/>
        <v>282.82</v>
      </c>
    </row>
    <row r="30" spans="1:2" x14ac:dyDescent="0.3">
      <c r="A30" s="5" vm="87">
        <f ca="1"/>
        <v>45331</v>
      </c>
      <c r="B30" vm="88">
        <f ca="1"/>
        <v>283.60000000000002</v>
      </c>
    </row>
    <row r="31" spans="1:2" x14ac:dyDescent="0.3">
      <c r="A31" s="5" vm="89">
        <f ca="1"/>
        <v>45334</v>
      </c>
      <c r="B31" vm="90">
        <f ca="1"/>
        <v>287.75</v>
      </c>
    </row>
    <row r="32" spans="1:2" x14ac:dyDescent="0.3">
      <c r="A32" s="5" vm="91">
        <f ca="1"/>
        <v>45335</v>
      </c>
      <c r="B32" vm="92">
        <f ca="1"/>
        <v>287.49</v>
      </c>
    </row>
    <row r="33" spans="1:2" x14ac:dyDescent="0.3">
      <c r="A33" s="5" vm="93">
        <f ca="1"/>
        <v>45336</v>
      </c>
      <c r="B33" vm="94">
        <f ca="1"/>
        <v>289.7</v>
      </c>
    </row>
    <row r="34" spans="1:2" x14ac:dyDescent="0.3">
      <c r="A34" s="5" vm="95">
        <f ca="1"/>
        <v>45337</v>
      </c>
      <c r="B34" vm="96">
        <f ca="1"/>
        <v>290</v>
      </c>
    </row>
    <row r="35" spans="1:2" x14ac:dyDescent="0.3">
      <c r="A35" s="5" vm="97">
        <f ca="1"/>
        <v>45338</v>
      </c>
      <c r="B35" vm="98">
        <f ca="1"/>
        <v>288</v>
      </c>
    </row>
    <row r="36" spans="1:2" x14ac:dyDescent="0.3">
      <c r="A36" s="5" vm="99">
        <f ca="1"/>
        <v>45341</v>
      </c>
      <c r="B36" vm="100">
        <f ca="1"/>
        <v>289</v>
      </c>
    </row>
    <row r="37" spans="1:2" x14ac:dyDescent="0.3">
      <c r="A37" s="5" vm="101">
        <f ca="1"/>
        <v>45342</v>
      </c>
      <c r="B37" vm="102">
        <f ca="1"/>
        <v>287.17</v>
      </c>
    </row>
    <row r="38" spans="1:2" x14ac:dyDescent="0.3">
      <c r="A38" s="5" vm="103">
        <f ca="1"/>
        <v>45343</v>
      </c>
      <c r="B38" vm="104">
        <f ca="1"/>
        <v>281.55</v>
      </c>
    </row>
    <row r="39" spans="1:2" x14ac:dyDescent="0.3">
      <c r="A39" s="5" vm="105">
        <f ca="1"/>
        <v>45344</v>
      </c>
      <c r="B39" vm="106">
        <f ca="1"/>
        <v>282.74</v>
      </c>
    </row>
    <row r="40" spans="1:2" x14ac:dyDescent="0.3">
      <c r="A40" s="5" vm="107">
        <f ca="1"/>
        <v>45348</v>
      </c>
      <c r="B40" vm="108">
        <f ca="1"/>
        <v>290.7</v>
      </c>
    </row>
    <row r="41" spans="1:2" x14ac:dyDescent="0.3">
      <c r="A41" s="5" vm="109">
        <f ca="1"/>
        <v>45349</v>
      </c>
      <c r="B41" vm="110">
        <f ca="1"/>
        <v>292.52</v>
      </c>
    </row>
    <row r="42" spans="1:2" x14ac:dyDescent="0.3">
      <c r="A42" s="5" vm="111">
        <f ca="1"/>
        <v>45350</v>
      </c>
      <c r="B42" vm="112">
        <f ca="1"/>
        <v>292.81</v>
      </c>
    </row>
    <row r="43" spans="1:2" x14ac:dyDescent="0.3">
      <c r="A43" s="5" vm="113">
        <f ca="1"/>
        <v>45351</v>
      </c>
      <c r="B43" vm="114">
        <f ca="1"/>
        <v>293</v>
      </c>
    </row>
    <row r="44" spans="1:2" x14ac:dyDescent="0.3">
      <c r="A44" s="5" vm="115">
        <f ca="1"/>
        <v>45352</v>
      </c>
      <c r="B44" vm="116">
        <f ca="1"/>
        <v>294.44</v>
      </c>
    </row>
    <row r="45" spans="1:2" x14ac:dyDescent="0.3">
      <c r="A45" s="5" vm="117">
        <f ca="1"/>
        <v>45355</v>
      </c>
      <c r="B45" vm="118">
        <f ca="1"/>
        <v>298.97000000000003</v>
      </c>
    </row>
    <row r="46" spans="1:2" x14ac:dyDescent="0.3">
      <c r="A46" s="5" vm="119">
        <f ca="1"/>
        <v>45356</v>
      </c>
      <c r="B46" vm="120">
        <f ca="1"/>
        <v>298.7</v>
      </c>
    </row>
    <row r="47" spans="1:2" x14ac:dyDescent="0.3">
      <c r="A47" s="5" vm="121">
        <f ca="1"/>
        <v>45357</v>
      </c>
      <c r="B47" vm="122">
        <f ca="1"/>
        <v>298.14999999999998</v>
      </c>
    </row>
    <row r="48" spans="1:2" x14ac:dyDescent="0.3">
      <c r="A48" s="5" vm="123">
        <f ca="1"/>
        <v>45358</v>
      </c>
      <c r="B48" vm="124">
        <f ca="1"/>
        <v>299.38</v>
      </c>
    </row>
    <row r="49" spans="1:2" x14ac:dyDescent="0.3">
      <c r="A49" s="5" vm="125">
        <f ca="1"/>
        <v>45362</v>
      </c>
      <c r="B49" vm="126">
        <f ca="1"/>
        <v>300.05</v>
      </c>
    </row>
    <row r="50" spans="1:2" x14ac:dyDescent="0.3">
      <c r="A50" s="5" vm="127">
        <f ca="1"/>
        <v>45363</v>
      </c>
      <c r="B50" vm="128">
        <f ca="1"/>
        <v>300.39999999999998</v>
      </c>
    </row>
    <row r="51" spans="1:2" x14ac:dyDescent="0.3">
      <c r="A51" s="5" vm="129">
        <f ca="1"/>
        <v>45364</v>
      </c>
      <c r="B51" vm="130">
        <f ca="1"/>
        <v>300.10000000000002</v>
      </c>
    </row>
    <row r="52" spans="1:2" x14ac:dyDescent="0.3">
      <c r="A52" s="5" vm="131">
        <f ca="1"/>
        <v>45365</v>
      </c>
      <c r="B52" vm="132">
        <f ca="1"/>
        <v>296.27999999999997</v>
      </c>
    </row>
    <row r="53" spans="1:2" x14ac:dyDescent="0.3">
      <c r="A53" s="5" vm="133">
        <f ca="1"/>
        <v>45366</v>
      </c>
      <c r="B53" vm="134">
        <f ca="1"/>
        <v>298.60000000000002</v>
      </c>
    </row>
    <row r="54" spans="1:2" x14ac:dyDescent="0.3">
      <c r="A54" s="5" vm="135">
        <f ca="1"/>
        <v>45369</v>
      </c>
      <c r="B54" vm="136">
        <f ca="1"/>
        <v>299.11</v>
      </c>
    </row>
    <row r="55" spans="1:2" x14ac:dyDescent="0.3">
      <c r="A55" s="5" vm="137">
        <f ca="1"/>
        <v>45370</v>
      </c>
      <c r="B55" vm="138">
        <f ca="1"/>
        <v>295.7</v>
      </c>
    </row>
    <row r="56" spans="1:2" x14ac:dyDescent="0.3">
      <c r="A56" s="5" vm="139">
        <f ca="1"/>
        <v>45371</v>
      </c>
      <c r="B56" vm="140">
        <f ca="1"/>
        <v>295</v>
      </c>
    </row>
    <row r="57" spans="1:2" x14ac:dyDescent="0.3">
      <c r="A57" s="5" vm="141">
        <f ca="1"/>
        <v>45372</v>
      </c>
      <c r="B57" vm="142">
        <f ca="1"/>
        <v>295.99</v>
      </c>
    </row>
    <row r="58" spans="1:2" x14ac:dyDescent="0.3">
      <c r="A58" s="5" vm="143">
        <f ca="1"/>
        <v>45373</v>
      </c>
      <c r="B58" vm="144">
        <f ca="1"/>
        <v>295.44</v>
      </c>
    </row>
    <row r="59" spans="1:2" x14ac:dyDescent="0.3">
      <c r="A59" s="5" vm="145">
        <f ca="1"/>
        <v>45376</v>
      </c>
      <c r="B59" vm="146">
        <f ca="1"/>
        <v>294.3</v>
      </c>
    </row>
    <row r="60" spans="1:2" x14ac:dyDescent="0.3">
      <c r="A60" s="5" vm="147">
        <f ca="1"/>
        <v>45377</v>
      </c>
      <c r="B60" vm="148">
        <f ca="1"/>
        <v>293.83999999999997</v>
      </c>
    </row>
    <row r="61" spans="1:2" x14ac:dyDescent="0.3">
      <c r="A61" s="5" vm="149">
        <f ca="1"/>
        <v>45378</v>
      </c>
      <c r="B61" vm="150">
        <f ca="1"/>
        <v>294.92</v>
      </c>
    </row>
    <row r="62" spans="1:2" x14ac:dyDescent="0.3">
      <c r="A62" s="5" vm="151">
        <f ca="1"/>
        <v>45379</v>
      </c>
      <c r="B62" vm="152">
        <f ca="1"/>
        <v>298.69</v>
      </c>
    </row>
    <row r="63" spans="1:2" x14ac:dyDescent="0.3">
      <c r="A63" s="5" vm="153">
        <f ca="1"/>
        <v>45380</v>
      </c>
      <c r="B63" vm="154">
        <f ca="1"/>
        <v>298.89999999999998</v>
      </c>
    </row>
    <row r="64" spans="1:2" x14ac:dyDescent="0.3">
      <c r="A64" s="5" vm="155">
        <f ca="1"/>
        <v>45383</v>
      </c>
      <c r="B64" vm="156">
        <f ca="1"/>
        <v>299.76</v>
      </c>
    </row>
    <row r="65" spans="1:2" x14ac:dyDescent="0.3">
      <c r="A65" s="5" vm="157">
        <f ca="1"/>
        <v>45384</v>
      </c>
      <c r="B65" vm="158">
        <f ca="1"/>
        <v>300.55</v>
      </c>
    </row>
    <row r="66" spans="1:2" x14ac:dyDescent="0.3">
      <c r="A66" s="5" vm="159">
        <f ca="1"/>
        <v>45385</v>
      </c>
      <c r="B66" vm="3">
        <f ca="1"/>
        <v>306.2</v>
      </c>
    </row>
    <row r="67" spans="1:2" x14ac:dyDescent="0.3">
      <c r="A67" s="5" vm="160">
        <f ca="1"/>
        <v>45386</v>
      </c>
      <c r="B67" vm="161">
        <f ca="1"/>
        <v>305.94</v>
      </c>
    </row>
    <row r="68" spans="1:2" x14ac:dyDescent="0.3">
      <c r="A68" s="5" vm="162">
        <f ca="1"/>
        <v>45387</v>
      </c>
      <c r="B68" vm="163">
        <f ca="1"/>
        <v>305.7</v>
      </c>
    </row>
    <row r="69" spans="1:2" x14ac:dyDescent="0.3">
      <c r="A69" s="5" vm="164">
        <f ca="1"/>
        <v>45390</v>
      </c>
      <c r="B69" vm="165">
        <f ca="1"/>
        <v>306.92</v>
      </c>
    </row>
    <row r="70" spans="1:2" x14ac:dyDescent="0.3">
      <c r="A70" s="5" vm="166">
        <f ca="1"/>
        <v>45391</v>
      </c>
      <c r="B70" vm="167">
        <f ca="1"/>
        <v>307.02999999999997</v>
      </c>
    </row>
    <row r="71" spans="1:2" x14ac:dyDescent="0.3">
      <c r="A71" s="5" vm="168">
        <f ca="1"/>
        <v>45392</v>
      </c>
      <c r="B71" vm="169">
        <f ca="1"/>
        <v>306.89</v>
      </c>
    </row>
    <row r="72" spans="1:2" x14ac:dyDescent="0.3">
      <c r="A72" s="5" vm="170">
        <f ca="1"/>
        <v>45393</v>
      </c>
      <c r="B72" vm="171">
        <f ca="1"/>
        <v>307.33</v>
      </c>
    </row>
    <row r="73" spans="1:2" x14ac:dyDescent="0.3">
      <c r="A73" s="5" vm="172">
        <f ca="1"/>
        <v>45394</v>
      </c>
      <c r="B73" vm="173">
        <f ca="1"/>
        <v>306.8</v>
      </c>
    </row>
    <row r="74" spans="1:2" x14ac:dyDescent="0.3">
      <c r="A74" s="5" vm="174">
        <f ca="1"/>
        <v>45397</v>
      </c>
      <c r="B74" vm="175">
        <f ca="1"/>
        <v>308</v>
      </c>
    </row>
    <row r="75" spans="1:2" x14ac:dyDescent="0.3">
      <c r="A75" s="5" vm="176">
        <f ca="1"/>
        <v>45398</v>
      </c>
      <c r="B75" vm="177">
        <f ca="1"/>
        <v>307.97000000000003</v>
      </c>
    </row>
    <row r="76" spans="1:2" x14ac:dyDescent="0.3">
      <c r="A76" s="5" vm="178">
        <f ca="1"/>
        <v>45399</v>
      </c>
      <c r="B76" vm="179">
        <f ca="1"/>
        <v>306.43</v>
      </c>
    </row>
    <row r="77" spans="1:2" x14ac:dyDescent="0.3">
      <c r="A77" s="5" vm="180">
        <f ca="1"/>
        <v>45400</v>
      </c>
      <c r="B77" vm="181">
        <f ca="1"/>
        <v>308.16000000000003</v>
      </c>
    </row>
    <row r="78" spans="1:2" x14ac:dyDescent="0.3">
      <c r="A78" s="5" vm="182">
        <f ca="1"/>
        <v>45401</v>
      </c>
      <c r="B78" vm="183">
        <f ca="1"/>
        <v>307.89999999999998</v>
      </c>
    </row>
    <row r="79" spans="1:2" x14ac:dyDescent="0.3">
      <c r="A79" s="5" vm="184">
        <f ca="1"/>
        <v>45404</v>
      </c>
      <c r="B79" vm="185">
        <f ca="1"/>
        <v>313.3</v>
      </c>
    </row>
    <row r="80" spans="1:2" x14ac:dyDescent="0.3">
      <c r="A80" s="5" vm="186">
        <f ca="1"/>
        <v>45405</v>
      </c>
      <c r="B80" vm="187">
        <f ca="1"/>
        <v>308.3</v>
      </c>
    </row>
    <row r="81" spans="1:2" x14ac:dyDescent="0.3">
      <c r="A81" s="5" vm="188">
        <f ca="1"/>
        <v>45406</v>
      </c>
      <c r="B81" vm="189">
        <f ca="1"/>
        <v>307.86</v>
      </c>
    </row>
    <row r="82" spans="1:2" x14ac:dyDescent="0.3">
      <c r="A82" s="5" vm="190">
        <f ca="1"/>
        <v>45407</v>
      </c>
      <c r="B82" vm="191">
        <f ca="1"/>
        <v>308.39999999999998</v>
      </c>
    </row>
    <row r="83" spans="1:2" x14ac:dyDescent="0.3">
      <c r="A83" s="5" vm="192">
        <f ca="1"/>
        <v>45408</v>
      </c>
      <c r="B83" vm="193">
        <f ca="1"/>
        <v>309.14999999999998</v>
      </c>
    </row>
    <row r="84" spans="1:2" x14ac:dyDescent="0.3">
      <c r="A84" s="5" vm="194">
        <f ca="1"/>
        <v>45409</v>
      </c>
      <c r="B84" vm="195">
        <f ca="1"/>
        <v>309.47000000000003</v>
      </c>
    </row>
    <row r="85" spans="1:2" x14ac:dyDescent="0.3">
      <c r="A85" s="5" vm="196">
        <f ca="1"/>
        <v>45411</v>
      </c>
      <c r="B85" vm="197">
        <f ca="1"/>
        <v>308.38</v>
      </c>
    </row>
    <row r="86" spans="1:2" x14ac:dyDescent="0.3">
      <c r="A86" s="5" vm="198">
        <f ca="1"/>
        <v>45412</v>
      </c>
      <c r="B86" vm="199">
        <f ca="1"/>
        <v>308.43</v>
      </c>
    </row>
    <row r="87" spans="1:2" x14ac:dyDescent="0.3">
      <c r="A87" s="5" vm="200">
        <f ca="1"/>
        <v>45414</v>
      </c>
      <c r="B87" vm="201">
        <f ca="1"/>
        <v>307.10000000000002</v>
      </c>
    </row>
    <row r="88" spans="1:2" x14ac:dyDescent="0.3">
      <c r="A88" s="5" vm="202">
        <f ca="1"/>
        <v>45415</v>
      </c>
      <c r="B88" vm="203">
        <f ca="1"/>
        <v>307.83999999999997</v>
      </c>
    </row>
    <row r="89" spans="1:2" x14ac:dyDescent="0.3">
      <c r="A89" s="5" vm="204">
        <f ca="1"/>
        <v>45418</v>
      </c>
      <c r="B89" vm="205">
        <f ca="1"/>
        <v>306.97000000000003</v>
      </c>
    </row>
    <row r="90" spans="1:2" x14ac:dyDescent="0.3">
      <c r="A90" s="5" vm="206">
        <f ca="1"/>
        <v>45419</v>
      </c>
      <c r="B90" vm="207">
        <f ca="1"/>
        <v>308.39</v>
      </c>
    </row>
    <row r="91" spans="1:2" x14ac:dyDescent="0.3">
      <c r="A91" s="5" vm="208">
        <f ca="1"/>
        <v>45420</v>
      </c>
      <c r="B91" vm="209">
        <f ca="1"/>
        <v>310.89999999999998</v>
      </c>
    </row>
    <row r="92" spans="1:2" x14ac:dyDescent="0.3">
      <c r="A92" s="5" vm="210">
        <f ca="1"/>
        <v>45422</v>
      </c>
      <c r="B92" vm="211">
        <f ca="1"/>
        <v>312.98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451C-A319-4741-8A55-3296C7226099}">
  <dimension ref="A1:B92"/>
  <sheetViews>
    <sheetView workbookViewId="0">
      <selection activeCell="B2" sqref="B2"/>
    </sheetView>
  </sheetViews>
  <sheetFormatPr defaultRowHeight="14.4" x14ac:dyDescent="0.3"/>
  <cols>
    <col min="1" max="2" width="10.5546875" bestFit="1" customWidth="1"/>
  </cols>
  <sheetData>
    <row r="1" spans="1:2" x14ac:dyDescent="0.3">
      <c r="A1" t="str" cm="1">
        <f t="array" aca="1" ref="A1:B92" ca="1">_xlfn.STOCKHISTORY('Учет акций'!A3,'Учет акций'!B3,TODAY(),0,2)</f>
        <v>MISX:YNDX</v>
      </c>
      <c r="B1" t="str">
        <f ca="1"/>
        <v/>
      </c>
    </row>
    <row r="2" spans="1:2" x14ac:dyDescent="0.3">
      <c r="A2" t="str">
        <f ca="1"/>
        <v>Дата</v>
      </c>
      <c r="B2" t="str">
        <f ca="1"/>
        <v>Закрытие</v>
      </c>
    </row>
    <row r="3" spans="1:2" x14ac:dyDescent="0.3">
      <c r="A3" vm="42">
        <f ca="1"/>
        <v>45294</v>
      </c>
      <c r="B3" vm="5">
        <f ca="1"/>
        <v>2570.4</v>
      </c>
    </row>
    <row r="4" spans="1:2" x14ac:dyDescent="0.3">
      <c r="A4" vm="43">
        <f ca="1"/>
        <v>45295</v>
      </c>
      <c r="B4" vm="14">
        <f ca="1"/>
        <v>2568.6</v>
      </c>
    </row>
    <row r="5" spans="1:2" x14ac:dyDescent="0.3">
      <c r="A5" vm="44">
        <f ca="1"/>
        <v>45296</v>
      </c>
      <c r="B5" vm="18">
        <f ca="1"/>
        <v>2573.8000000000002</v>
      </c>
    </row>
    <row r="6" spans="1:2" x14ac:dyDescent="0.3">
      <c r="A6" vm="45">
        <f ca="1"/>
        <v>45299</v>
      </c>
      <c r="B6" vm="22">
        <f ca="1"/>
        <v>2605</v>
      </c>
    </row>
    <row r="7" spans="1:2" x14ac:dyDescent="0.3">
      <c r="A7" vm="46">
        <f ca="1"/>
        <v>45300</v>
      </c>
      <c r="B7" vm="26">
        <f ca="1"/>
        <v>2611</v>
      </c>
    </row>
    <row r="8" spans="1:2" x14ac:dyDescent="0.3">
      <c r="A8" vm="47">
        <f ca="1"/>
        <v>45301</v>
      </c>
      <c r="B8" vm="31">
        <f ca="1"/>
        <v>2599.6</v>
      </c>
    </row>
    <row r="9" spans="1:2" x14ac:dyDescent="0.3">
      <c r="A9" vm="48">
        <f ca="1"/>
        <v>45302</v>
      </c>
      <c r="B9" vm="37">
        <f ca="1"/>
        <v>2614.6</v>
      </c>
    </row>
    <row r="10" spans="1:2" x14ac:dyDescent="0.3">
      <c r="A10" vm="49">
        <f ca="1"/>
        <v>45303</v>
      </c>
      <c r="B10" vm="212">
        <f ca="1"/>
        <v>2625.4</v>
      </c>
    </row>
    <row r="11" spans="1:2" x14ac:dyDescent="0.3">
      <c r="A11" vm="51">
        <f ca="1"/>
        <v>45306</v>
      </c>
      <c r="B11" vm="213">
        <f ca="1"/>
        <v>2671</v>
      </c>
    </row>
    <row r="12" spans="1:2" x14ac:dyDescent="0.3">
      <c r="A12" vm="53">
        <f ca="1"/>
        <v>45307</v>
      </c>
      <c r="B12" vm="214">
        <f ca="1"/>
        <v>2649.8</v>
      </c>
    </row>
    <row r="13" spans="1:2" x14ac:dyDescent="0.3">
      <c r="A13" vm="55">
        <f ca="1"/>
        <v>45308</v>
      </c>
      <c r="B13" vm="215">
        <f ca="1"/>
        <v>2640.8</v>
      </c>
    </row>
    <row r="14" spans="1:2" x14ac:dyDescent="0.3">
      <c r="A14" vm="57">
        <f ca="1"/>
        <v>45309</v>
      </c>
      <c r="B14" vm="216">
        <f ca="1"/>
        <v>2626</v>
      </c>
    </row>
    <row r="15" spans="1:2" x14ac:dyDescent="0.3">
      <c r="A15" vm="59">
        <f ca="1"/>
        <v>45310</v>
      </c>
      <c r="B15" vm="5">
        <f ca="1"/>
        <v>2570.4</v>
      </c>
    </row>
    <row r="16" spans="1:2" x14ac:dyDescent="0.3">
      <c r="A16" vm="61">
        <f ca="1"/>
        <v>45313</v>
      </c>
      <c r="B16" vm="217">
        <f ca="1"/>
        <v>2599</v>
      </c>
    </row>
    <row r="17" spans="1:2" x14ac:dyDescent="0.3">
      <c r="A17" vm="63">
        <f ca="1"/>
        <v>45314</v>
      </c>
      <c r="B17" vm="218">
        <f ca="1"/>
        <v>2618.1999999999998</v>
      </c>
    </row>
    <row r="18" spans="1:2" x14ac:dyDescent="0.3">
      <c r="A18" vm="64">
        <f ca="1"/>
        <v>45315</v>
      </c>
      <c r="B18" vm="219">
        <f ca="1"/>
        <v>2642</v>
      </c>
    </row>
    <row r="19" spans="1:2" x14ac:dyDescent="0.3">
      <c r="A19" vm="66">
        <f ca="1"/>
        <v>45316</v>
      </c>
      <c r="B19" vm="220">
        <f ca="1"/>
        <v>2765</v>
      </c>
    </row>
    <row r="20" spans="1:2" x14ac:dyDescent="0.3">
      <c r="A20" vm="68">
        <f ca="1"/>
        <v>45317</v>
      </c>
      <c r="B20" vm="221">
        <f ca="1"/>
        <v>2877.4</v>
      </c>
    </row>
    <row r="21" spans="1:2" x14ac:dyDescent="0.3">
      <c r="A21" vm="70">
        <f ca="1"/>
        <v>45320</v>
      </c>
      <c r="B21" vm="222">
        <f ca="1"/>
        <v>2945</v>
      </c>
    </row>
    <row r="22" spans="1:2" x14ac:dyDescent="0.3">
      <c r="A22" vm="72">
        <f ca="1"/>
        <v>45321</v>
      </c>
      <c r="B22" vm="223">
        <f ca="1"/>
        <v>3101.8</v>
      </c>
    </row>
    <row r="23" spans="1:2" x14ac:dyDescent="0.3">
      <c r="A23" vm="74">
        <f ca="1"/>
        <v>45322</v>
      </c>
      <c r="B23" vm="224">
        <f ca="1"/>
        <v>3043.8</v>
      </c>
    </row>
    <row r="24" spans="1:2" x14ac:dyDescent="0.3">
      <c r="A24" vm="75">
        <f ca="1"/>
        <v>45323</v>
      </c>
      <c r="B24" vm="225">
        <f ca="1"/>
        <v>3102.6</v>
      </c>
    </row>
    <row r="25" spans="1:2" x14ac:dyDescent="0.3">
      <c r="A25" vm="77">
        <f ca="1"/>
        <v>45324</v>
      </c>
      <c r="B25" vm="226">
        <f ca="1"/>
        <v>3090</v>
      </c>
    </row>
    <row r="26" spans="1:2" x14ac:dyDescent="0.3">
      <c r="A26" vm="79">
        <f ca="1"/>
        <v>45327</v>
      </c>
      <c r="B26" vm="227">
        <f ca="1"/>
        <v>3066.2</v>
      </c>
    </row>
    <row r="27" spans="1:2" x14ac:dyDescent="0.3">
      <c r="A27" vm="81">
        <f ca="1"/>
        <v>45328</v>
      </c>
      <c r="B27" vm="228">
        <f ca="1"/>
        <v>3107</v>
      </c>
    </row>
    <row r="28" spans="1:2" x14ac:dyDescent="0.3">
      <c r="A28" vm="83">
        <f ca="1"/>
        <v>45329</v>
      </c>
      <c r="B28" vm="229">
        <f ca="1"/>
        <v>3288</v>
      </c>
    </row>
    <row r="29" spans="1:2" x14ac:dyDescent="0.3">
      <c r="A29" vm="85">
        <f ca="1"/>
        <v>45330</v>
      </c>
      <c r="B29" vm="229">
        <f ca="1"/>
        <v>3288</v>
      </c>
    </row>
    <row r="30" spans="1:2" x14ac:dyDescent="0.3">
      <c r="A30" vm="87">
        <f ca="1"/>
        <v>45331</v>
      </c>
      <c r="B30" vm="230">
        <f ca="1"/>
        <v>3254.2</v>
      </c>
    </row>
    <row r="31" spans="1:2" x14ac:dyDescent="0.3">
      <c r="A31" vm="89">
        <f ca="1"/>
        <v>45334</v>
      </c>
      <c r="B31" vm="231">
        <f ca="1"/>
        <v>3280.2</v>
      </c>
    </row>
    <row r="32" spans="1:2" x14ac:dyDescent="0.3">
      <c r="A32" vm="91">
        <f ca="1"/>
        <v>45335</v>
      </c>
      <c r="B32" vm="232">
        <f ca="1"/>
        <v>3453.4</v>
      </c>
    </row>
    <row r="33" spans="1:2" x14ac:dyDescent="0.3">
      <c r="A33" vm="93">
        <f ca="1"/>
        <v>45336</v>
      </c>
      <c r="B33" vm="233">
        <f ca="1"/>
        <v>3454</v>
      </c>
    </row>
    <row r="34" spans="1:2" x14ac:dyDescent="0.3">
      <c r="A34" vm="95">
        <f ca="1"/>
        <v>45337</v>
      </c>
      <c r="B34" vm="234">
        <f ca="1"/>
        <v>3439.6</v>
      </c>
    </row>
    <row r="35" spans="1:2" x14ac:dyDescent="0.3">
      <c r="A35" vm="97">
        <f ca="1"/>
        <v>45338</v>
      </c>
      <c r="B35" vm="235">
        <f ca="1"/>
        <v>3408.6</v>
      </c>
    </row>
    <row r="36" spans="1:2" x14ac:dyDescent="0.3">
      <c r="A36" vm="99">
        <f ca="1"/>
        <v>45341</v>
      </c>
      <c r="B36" vm="236">
        <f ca="1"/>
        <v>3378.6</v>
      </c>
    </row>
    <row r="37" spans="1:2" x14ac:dyDescent="0.3">
      <c r="A37" vm="101">
        <f ca="1"/>
        <v>45342</v>
      </c>
      <c r="B37" vm="237">
        <f ca="1"/>
        <v>3310</v>
      </c>
    </row>
    <row r="38" spans="1:2" x14ac:dyDescent="0.3">
      <c r="A38" vm="103">
        <f ca="1"/>
        <v>45343</v>
      </c>
      <c r="B38" vm="238">
        <f ca="1"/>
        <v>3220</v>
      </c>
    </row>
    <row r="39" spans="1:2" x14ac:dyDescent="0.3">
      <c r="A39" vm="105">
        <f ca="1"/>
        <v>45344</v>
      </c>
      <c r="B39" vm="239">
        <f ca="1"/>
        <v>3224</v>
      </c>
    </row>
    <row r="40" spans="1:2" x14ac:dyDescent="0.3">
      <c r="A40" vm="107">
        <f ca="1"/>
        <v>45348</v>
      </c>
      <c r="B40" vm="240">
        <f ca="1"/>
        <v>3386</v>
      </c>
    </row>
    <row r="41" spans="1:2" x14ac:dyDescent="0.3">
      <c r="A41" vm="109">
        <f ca="1"/>
        <v>45349</v>
      </c>
      <c r="B41" vm="241">
        <f ca="1"/>
        <v>3366.2</v>
      </c>
    </row>
    <row r="42" spans="1:2" x14ac:dyDescent="0.3">
      <c r="A42" vm="111">
        <f ca="1"/>
        <v>45350</v>
      </c>
      <c r="B42" vm="242">
        <f ca="1"/>
        <v>3355</v>
      </c>
    </row>
    <row r="43" spans="1:2" x14ac:dyDescent="0.3">
      <c r="A43" vm="113">
        <f ca="1"/>
        <v>45351</v>
      </c>
      <c r="B43" vm="243">
        <f ca="1"/>
        <v>3380</v>
      </c>
    </row>
    <row r="44" spans="1:2" x14ac:dyDescent="0.3">
      <c r="A44" vm="115">
        <f ca="1"/>
        <v>45352</v>
      </c>
      <c r="B44" vm="244">
        <f ca="1"/>
        <v>3515</v>
      </c>
    </row>
    <row r="45" spans="1:2" x14ac:dyDescent="0.3">
      <c r="A45" vm="117">
        <f ca="1"/>
        <v>45355</v>
      </c>
      <c r="B45" vm="245">
        <f ca="1"/>
        <v>3644</v>
      </c>
    </row>
    <row r="46" spans="1:2" x14ac:dyDescent="0.3">
      <c r="A46" vm="119">
        <f ca="1"/>
        <v>45356</v>
      </c>
      <c r="B46" vm="246">
        <f ca="1"/>
        <v>3640</v>
      </c>
    </row>
    <row r="47" spans="1:2" x14ac:dyDescent="0.3">
      <c r="A47" vm="121">
        <f ca="1"/>
        <v>45357</v>
      </c>
      <c r="B47" vm="247">
        <f ca="1"/>
        <v>3579.8</v>
      </c>
    </row>
    <row r="48" spans="1:2" x14ac:dyDescent="0.3">
      <c r="A48" vm="123">
        <f ca="1"/>
        <v>45358</v>
      </c>
      <c r="B48" vm="248">
        <f ca="1"/>
        <v>3590</v>
      </c>
    </row>
    <row r="49" spans="1:2" x14ac:dyDescent="0.3">
      <c r="A49" vm="125">
        <f ca="1"/>
        <v>45362</v>
      </c>
      <c r="B49" vm="249">
        <f ca="1"/>
        <v>3570</v>
      </c>
    </row>
    <row r="50" spans="1:2" x14ac:dyDescent="0.3">
      <c r="A50" vm="127">
        <f ca="1"/>
        <v>45363</v>
      </c>
      <c r="B50" vm="250">
        <f ca="1"/>
        <v>3491.8</v>
      </c>
    </row>
    <row r="51" spans="1:2" x14ac:dyDescent="0.3">
      <c r="A51" vm="129">
        <f ca="1"/>
        <v>45364</v>
      </c>
      <c r="B51" vm="251">
        <f ca="1"/>
        <v>3589</v>
      </c>
    </row>
    <row r="52" spans="1:2" x14ac:dyDescent="0.3">
      <c r="A52" vm="131">
        <f ca="1"/>
        <v>45365</v>
      </c>
      <c r="B52" vm="252">
        <f ca="1"/>
        <v>3605</v>
      </c>
    </row>
    <row r="53" spans="1:2" x14ac:dyDescent="0.3">
      <c r="A53" vm="133">
        <f ca="1"/>
        <v>45366</v>
      </c>
      <c r="B53" vm="253">
        <f ca="1"/>
        <v>3639</v>
      </c>
    </row>
    <row r="54" spans="1:2" x14ac:dyDescent="0.3">
      <c r="A54" vm="135">
        <f ca="1"/>
        <v>45369</v>
      </c>
      <c r="B54" vm="254">
        <f ca="1"/>
        <v>3701</v>
      </c>
    </row>
    <row r="55" spans="1:2" x14ac:dyDescent="0.3">
      <c r="A55" vm="137">
        <f ca="1"/>
        <v>45370</v>
      </c>
      <c r="B55" vm="255">
        <f ca="1"/>
        <v>3799</v>
      </c>
    </row>
    <row r="56" spans="1:2" x14ac:dyDescent="0.3">
      <c r="A56" vm="139">
        <f ca="1"/>
        <v>45371</v>
      </c>
      <c r="B56" vm="256">
        <f ca="1"/>
        <v>3916.8</v>
      </c>
    </row>
    <row r="57" spans="1:2" x14ac:dyDescent="0.3">
      <c r="A57" vm="141">
        <f ca="1"/>
        <v>45372</v>
      </c>
      <c r="B57" vm="257">
        <f ca="1"/>
        <v>3873</v>
      </c>
    </row>
    <row r="58" spans="1:2" x14ac:dyDescent="0.3">
      <c r="A58" vm="143">
        <f ca="1"/>
        <v>45373</v>
      </c>
      <c r="B58" vm="258">
        <f ca="1"/>
        <v>3905</v>
      </c>
    </row>
    <row r="59" spans="1:2" x14ac:dyDescent="0.3">
      <c r="A59" vm="145">
        <f ca="1"/>
        <v>45376</v>
      </c>
      <c r="B59" vm="259">
        <f ca="1"/>
        <v>3990.4</v>
      </c>
    </row>
    <row r="60" spans="1:2" x14ac:dyDescent="0.3">
      <c r="A60" vm="147">
        <f ca="1"/>
        <v>45377</v>
      </c>
      <c r="B60" vm="260">
        <f ca="1"/>
        <v>3999</v>
      </c>
    </row>
    <row r="61" spans="1:2" x14ac:dyDescent="0.3">
      <c r="A61" vm="149">
        <f ca="1"/>
        <v>45378</v>
      </c>
      <c r="B61" vm="261">
        <f ca="1"/>
        <v>4014</v>
      </c>
    </row>
    <row r="62" spans="1:2" x14ac:dyDescent="0.3">
      <c r="A62" vm="151">
        <f ca="1"/>
        <v>45379</v>
      </c>
      <c r="B62" vm="262">
        <f ca="1"/>
        <v>4004.6</v>
      </c>
    </row>
    <row r="63" spans="1:2" x14ac:dyDescent="0.3">
      <c r="A63" vm="153">
        <f ca="1"/>
        <v>45380</v>
      </c>
      <c r="B63" vm="263">
        <f ca="1"/>
        <v>4000</v>
      </c>
    </row>
    <row r="64" spans="1:2" x14ac:dyDescent="0.3">
      <c r="A64" vm="155">
        <f ca="1"/>
        <v>45383</v>
      </c>
      <c r="B64" vm="264">
        <f ca="1"/>
        <v>3978</v>
      </c>
    </row>
    <row r="65" spans="1:2" x14ac:dyDescent="0.3">
      <c r="A65" vm="157">
        <f ca="1"/>
        <v>45384</v>
      </c>
      <c r="B65" vm="265">
        <f ca="1"/>
        <v>3889.6</v>
      </c>
    </row>
    <row r="66" spans="1:2" x14ac:dyDescent="0.3">
      <c r="A66" vm="159">
        <f ca="1"/>
        <v>45385</v>
      </c>
      <c r="B66" vm="6">
        <f ca="1"/>
        <v>3917.4</v>
      </c>
    </row>
    <row r="67" spans="1:2" x14ac:dyDescent="0.3">
      <c r="A67" vm="160">
        <f ca="1"/>
        <v>45386</v>
      </c>
      <c r="B67" vm="266">
        <f ca="1"/>
        <v>3962.2</v>
      </c>
    </row>
    <row r="68" spans="1:2" x14ac:dyDescent="0.3">
      <c r="A68" vm="162">
        <f ca="1"/>
        <v>45387</v>
      </c>
      <c r="B68" vm="267">
        <f ca="1"/>
        <v>3980.2</v>
      </c>
    </row>
    <row r="69" spans="1:2" x14ac:dyDescent="0.3">
      <c r="A69" vm="164">
        <f ca="1"/>
        <v>45390</v>
      </c>
      <c r="B69" vm="268">
        <f ca="1"/>
        <v>3960</v>
      </c>
    </row>
    <row r="70" spans="1:2" x14ac:dyDescent="0.3">
      <c r="A70" vm="166">
        <f ca="1"/>
        <v>45391</v>
      </c>
      <c r="B70" vm="269">
        <f ca="1"/>
        <v>3949.4</v>
      </c>
    </row>
    <row r="71" spans="1:2" x14ac:dyDescent="0.3">
      <c r="A71" vm="168">
        <f ca="1"/>
        <v>45392</v>
      </c>
      <c r="B71" vm="270">
        <f ca="1"/>
        <v>3985.8</v>
      </c>
    </row>
    <row r="72" spans="1:2" x14ac:dyDescent="0.3">
      <c r="A72" vm="170">
        <f ca="1"/>
        <v>45393</v>
      </c>
      <c r="B72" vm="271">
        <f ca="1"/>
        <v>3940.6</v>
      </c>
    </row>
    <row r="73" spans="1:2" x14ac:dyDescent="0.3">
      <c r="A73" vm="172">
        <f ca="1"/>
        <v>45394</v>
      </c>
      <c r="B73" vm="272">
        <f ca="1"/>
        <v>3993</v>
      </c>
    </row>
    <row r="74" spans="1:2" x14ac:dyDescent="0.3">
      <c r="A74" vm="174">
        <f ca="1"/>
        <v>45397</v>
      </c>
      <c r="B74" vm="273">
        <f ca="1"/>
        <v>4027.4</v>
      </c>
    </row>
    <row r="75" spans="1:2" x14ac:dyDescent="0.3">
      <c r="A75" vm="176">
        <f ca="1"/>
        <v>45398</v>
      </c>
      <c r="B75" vm="274">
        <f ca="1"/>
        <v>4047</v>
      </c>
    </row>
    <row r="76" spans="1:2" x14ac:dyDescent="0.3">
      <c r="A76" vm="178">
        <f ca="1"/>
        <v>45399</v>
      </c>
      <c r="B76" vm="275">
        <f ca="1"/>
        <v>4190.6000000000004</v>
      </c>
    </row>
    <row r="77" spans="1:2" x14ac:dyDescent="0.3">
      <c r="A77" vm="180">
        <f ca="1"/>
        <v>45400</v>
      </c>
      <c r="B77" vm="276">
        <f ca="1"/>
        <v>4190</v>
      </c>
    </row>
    <row r="78" spans="1:2" x14ac:dyDescent="0.3">
      <c r="A78" vm="182">
        <f ca="1"/>
        <v>45401</v>
      </c>
      <c r="B78" vm="277">
        <f ca="1"/>
        <v>4244.2</v>
      </c>
    </row>
    <row r="79" spans="1:2" x14ac:dyDescent="0.3">
      <c r="A79" vm="184">
        <f ca="1"/>
        <v>45404</v>
      </c>
      <c r="B79" vm="278">
        <f ca="1"/>
        <v>4252</v>
      </c>
    </row>
    <row r="80" spans="1:2" x14ac:dyDescent="0.3">
      <c r="A80" vm="186">
        <f ca="1"/>
        <v>45405</v>
      </c>
      <c r="B80" vm="279">
        <f ca="1"/>
        <v>4153</v>
      </c>
    </row>
    <row r="81" spans="1:2" x14ac:dyDescent="0.3">
      <c r="A81" vm="188">
        <f ca="1"/>
        <v>45406</v>
      </c>
      <c r="B81" vm="280">
        <f ca="1"/>
        <v>4099</v>
      </c>
    </row>
    <row r="82" spans="1:2" x14ac:dyDescent="0.3">
      <c r="A82" vm="190">
        <f ca="1"/>
        <v>45407</v>
      </c>
      <c r="B82" vm="281">
        <f ca="1"/>
        <v>4103</v>
      </c>
    </row>
    <row r="83" spans="1:2" x14ac:dyDescent="0.3">
      <c r="A83" vm="192">
        <f ca="1"/>
        <v>45408</v>
      </c>
      <c r="B83" vm="282">
        <f ca="1"/>
        <v>4228</v>
      </c>
    </row>
    <row r="84" spans="1:2" x14ac:dyDescent="0.3">
      <c r="A84" vm="194">
        <f ca="1"/>
        <v>45409</v>
      </c>
      <c r="B84" vm="283">
        <f ca="1"/>
        <v>4140</v>
      </c>
    </row>
    <row r="85" spans="1:2" x14ac:dyDescent="0.3">
      <c r="A85" vm="196">
        <f ca="1"/>
        <v>45411</v>
      </c>
      <c r="B85" vm="284">
        <f ca="1"/>
        <v>4174</v>
      </c>
    </row>
    <row r="86" spans="1:2" x14ac:dyDescent="0.3">
      <c r="A86" vm="198">
        <f ca="1"/>
        <v>45412</v>
      </c>
      <c r="B86" vm="283">
        <f ca="1"/>
        <v>4140</v>
      </c>
    </row>
    <row r="87" spans="1:2" x14ac:dyDescent="0.3">
      <c r="A87" vm="200">
        <f ca="1"/>
        <v>45414</v>
      </c>
      <c r="B87" vm="285">
        <f ca="1"/>
        <v>4160</v>
      </c>
    </row>
    <row r="88" spans="1:2" x14ac:dyDescent="0.3">
      <c r="A88" vm="202">
        <f ca="1"/>
        <v>45415</v>
      </c>
      <c r="B88" vm="286">
        <f ca="1"/>
        <v>4209.2</v>
      </c>
    </row>
    <row r="89" spans="1:2" x14ac:dyDescent="0.3">
      <c r="A89" vm="204">
        <f ca="1"/>
        <v>45418</v>
      </c>
      <c r="B89" vm="287">
        <f ca="1"/>
        <v>4267</v>
      </c>
    </row>
    <row r="90" spans="1:2" x14ac:dyDescent="0.3">
      <c r="A90" vm="206">
        <f ca="1"/>
        <v>45419</v>
      </c>
      <c r="B90" vm="288">
        <f ca="1"/>
        <v>4310</v>
      </c>
    </row>
    <row r="91" spans="1:2" x14ac:dyDescent="0.3">
      <c r="A91" vm="208">
        <f ca="1"/>
        <v>45420</v>
      </c>
      <c r="B91" vm="289">
        <f ca="1"/>
        <v>4324.3999999999996</v>
      </c>
    </row>
    <row r="92" spans="1:2" x14ac:dyDescent="0.3">
      <c r="A92" vm="210">
        <f ca="1"/>
        <v>45422</v>
      </c>
      <c r="B92" vm="290">
        <f ca="1"/>
        <v>4360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6C765-3D1F-484A-A987-1141447310F5}">
  <dimension ref="A1:B92"/>
  <sheetViews>
    <sheetView workbookViewId="0">
      <selection activeCell="B2" sqref="B2"/>
    </sheetView>
  </sheetViews>
  <sheetFormatPr defaultRowHeight="14.4" x14ac:dyDescent="0.3"/>
  <cols>
    <col min="1" max="1" width="10.109375" bestFit="1" customWidth="1"/>
    <col min="2" max="2" width="9.21875" bestFit="1" customWidth="1"/>
  </cols>
  <sheetData>
    <row r="1" spans="1:2" x14ac:dyDescent="0.3">
      <c r="A1" t="str" cm="1">
        <f t="array" aca="1" ref="A1:B92" ca="1">_xlfn.STOCKHISTORY('Учет акций'!A4,'Учет акций'!B4,TODAY(),0,2)</f>
        <v>MISX:MTSS</v>
      </c>
      <c r="B1" t="str">
        <f ca="1"/>
        <v/>
      </c>
    </row>
    <row r="2" spans="1:2" x14ac:dyDescent="0.3">
      <c r="A2" t="str">
        <f ca="1"/>
        <v>Дата</v>
      </c>
      <c r="B2" t="str">
        <f ca="1"/>
        <v>Закрытие</v>
      </c>
    </row>
    <row r="3" spans="1:2" x14ac:dyDescent="0.3">
      <c r="A3" vm="42">
        <f ca="1"/>
        <v>45294</v>
      </c>
      <c r="B3" vm="8">
        <f ca="1"/>
        <v>249.55</v>
      </c>
    </row>
    <row r="4" spans="1:2" x14ac:dyDescent="0.3">
      <c r="A4" vm="43">
        <f ca="1"/>
        <v>45295</v>
      </c>
      <c r="B4" vm="15">
        <f ca="1"/>
        <v>250.95</v>
      </c>
    </row>
    <row r="5" spans="1:2" x14ac:dyDescent="0.3">
      <c r="A5" vm="44">
        <f ca="1"/>
        <v>45296</v>
      </c>
      <c r="B5" vm="19">
        <f ca="1"/>
        <v>250.9</v>
      </c>
    </row>
    <row r="6" spans="1:2" x14ac:dyDescent="0.3">
      <c r="A6" vm="45">
        <f ca="1"/>
        <v>45299</v>
      </c>
      <c r="B6" vm="23">
        <f ca="1"/>
        <v>253.25</v>
      </c>
    </row>
    <row r="7" spans="1:2" x14ac:dyDescent="0.3">
      <c r="A7" vm="46">
        <f ca="1"/>
        <v>45300</v>
      </c>
      <c r="B7" vm="27">
        <f ca="1"/>
        <v>259.39999999999998</v>
      </c>
    </row>
    <row r="8" spans="1:2" x14ac:dyDescent="0.3">
      <c r="A8" vm="47">
        <f ca="1"/>
        <v>45301</v>
      </c>
      <c r="B8" vm="32">
        <f ca="1"/>
        <v>263</v>
      </c>
    </row>
    <row r="9" spans="1:2" x14ac:dyDescent="0.3">
      <c r="A9" vm="48">
        <f ca="1"/>
        <v>45302</v>
      </c>
      <c r="B9" vm="38">
        <f ca="1"/>
        <v>264.85000000000002</v>
      </c>
    </row>
    <row r="10" spans="1:2" x14ac:dyDescent="0.3">
      <c r="A10" vm="49">
        <f ca="1"/>
        <v>45303</v>
      </c>
      <c r="B10" vm="291">
        <f ca="1"/>
        <v>266.10000000000002</v>
      </c>
    </row>
    <row r="11" spans="1:2" x14ac:dyDescent="0.3">
      <c r="A11" vm="51">
        <f ca="1"/>
        <v>45306</v>
      </c>
      <c r="B11" vm="292">
        <f ca="1"/>
        <v>267.55</v>
      </c>
    </row>
    <row r="12" spans="1:2" x14ac:dyDescent="0.3">
      <c r="A12" vm="53">
        <f ca="1"/>
        <v>45307</v>
      </c>
      <c r="B12" vm="293">
        <f ca="1"/>
        <v>266</v>
      </c>
    </row>
    <row r="13" spans="1:2" x14ac:dyDescent="0.3">
      <c r="A13" vm="55">
        <f ca="1"/>
        <v>45308</v>
      </c>
      <c r="B13" vm="294">
        <f ca="1"/>
        <v>264.25</v>
      </c>
    </row>
    <row r="14" spans="1:2" x14ac:dyDescent="0.3">
      <c r="A14" vm="57">
        <f ca="1"/>
        <v>45309</v>
      </c>
      <c r="B14" vm="295">
        <f ca="1"/>
        <v>264.89999999999998</v>
      </c>
    </row>
    <row r="15" spans="1:2" x14ac:dyDescent="0.3">
      <c r="A15" vm="59">
        <f ca="1"/>
        <v>45310</v>
      </c>
      <c r="B15" vm="296">
        <f ca="1"/>
        <v>263.05</v>
      </c>
    </row>
    <row r="16" spans="1:2" x14ac:dyDescent="0.3">
      <c r="A16" vm="61">
        <f ca="1"/>
        <v>45313</v>
      </c>
      <c r="B16" vm="297">
        <f ca="1"/>
        <v>263.35000000000002</v>
      </c>
    </row>
    <row r="17" spans="1:2" x14ac:dyDescent="0.3">
      <c r="A17" vm="63">
        <f ca="1"/>
        <v>45314</v>
      </c>
      <c r="B17" vm="298">
        <f ca="1"/>
        <v>264.5</v>
      </c>
    </row>
    <row r="18" spans="1:2" x14ac:dyDescent="0.3">
      <c r="A18" vm="64">
        <f ca="1"/>
        <v>45315</v>
      </c>
      <c r="B18" vm="299">
        <f ca="1"/>
        <v>267.64999999999998</v>
      </c>
    </row>
    <row r="19" spans="1:2" x14ac:dyDescent="0.3">
      <c r="A19" vm="66">
        <f ca="1"/>
        <v>45316</v>
      </c>
      <c r="B19" vm="300">
        <f ca="1"/>
        <v>269.7</v>
      </c>
    </row>
    <row r="20" spans="1:2" x14ac:dyDescent="0.3">
      <c r="A20" vm="68">
        <f ca="1"/>
        <v>45317</v>
      </c>
      <c r="B20" vm="301">
        <f ca="1"/>
        <v>270.75</v>
      </c>
    </row>
    <row r="21" spans="1:2" x14ac:dyDescent="0.3">
      <c r="A21" vm="70">
        <f ca="1"/>
        <v>45320</v>
      </c>
      <c r="B21" vm="302">
        <f ca="1"/>
        <v>271.8</v>
      </c>
    </row>
    <row r="22" spans="1:2" x14ac:dyDescent="0.3">
      <c r="A22" vm="72">
        <f ca="1"/>
        <v>45321</v>
      </c>
      <c r="B22" vm="303">
        <f ca="1"/>
        <v>272.7</v>
      </c>
    </row>
    <row r="23" spans="1:2" x14ac:dyDescent="0.3">
      <c r="A23" vm="74">
        <f ca="1"/>
        <v>45322</v>
      </c>
      <c r="B23" vm="304">
        <f ca="1"/>
        <v>274.35000000000002</v>
      </c>
    </row>
    <row r="24" spans="1:2" x14ac:dyDescent="0.3">
      <c r="A24" vm="75">
        <f ca="1"/>
        <v>45323</v>
      </c>
      <c r="B24" vm="305">
        <f ca="1"/>
        <v>275</v>
      </c>
    </row>
    <row r="25" spans="1:2" x14ac:dyDescent="0.3">
      <c r="A25" vm="77">
        <f ca="1"/>
        <v>45324</v>
      </c>
      <c r="B25" vm="306">
        <f ca="1"/>
        <v>276.05</v>
      </c>
    </row>
    <row r="26" spans="1:2" x14ac:dyDescent="0.3">
      <c r="A26" vm="79">
        <f ca="1"/>
        <v>45327</v>
      </c>
      <c r="B26" vm="307">
        <f ca="1"/>
        <v>278.60000000000002</v>
      </c>
    </row>
    <row r="27" spans="1:2" x14ac:dyDescent="0.3">
      <c r="A27" vm="81">
        <f ca="1"/>
        <v>45328</v>
      </c>
      <c r="B27" vm="308">
        <f ca="1"/>
        <v>278.39999999999998</v>
      </c>
    </row>
    <row r="28" spans="1:2" x14ac:dyDescent="0.3">
      <c r="A28" vm="83">
        <f ca="1"/>
        <v>45329</v>
      </c>
      <c r="B28" vm="309">
        <f ca="1"/>
        <v>277.5</v>
      </c>
    </row>
    <row r="29" spans="1:2" x14ac:dyDescent="0.3">
      <c r="A29" vm="85">
        <f ca="1"/>
        <v>45330</v>
      </c>
      <c r="B29" vm="310">
        <f ca="1"/>
        <v>276.85000000000002</v>
      </c>
    </row>
    <row r="30" spans="1:2" x14ac:dyDescent="0.3">
      <c r="A30" vm="87">
        <f ca="1"/>
        <v>45331</v>
      </c>
      <c r="B30" vm="311">
        <f ca="1"/>
        <v>277.2</v>
      </c>
    </row>
    <row r="31" spans="1:2" x14ac:dyDescent="0.3">
      <c r="A31" vm="89">
        <f ca="1"/>
        <v>45334</v>
      </c>
      <c r="B31" vm="312">
        <f ca="1"/>
        <v>277.35000000000002</v>
      </c>
    </row>
    <row r="32" spans="1:2" x14ac:dyDescent="0.3">
      <c r="A32" vm="91">
        <f ca="1"/>
        <v>45335</v>
      </c>
      <c r="B32" vm="313">
        <f ca="1"/>
        <v>281</v>
      </c>
    </row>
    <row r="33" spans="1:2" x14ac:dyDescent="0.3">
      <c r="A33" vm="93">
        <f ca="1"/>
        <v>45336</v>
      </c>
      <c r="B33" vm="314">
        <f ca="1"/>
        <v>283</v>
      </c>
    </row>
    <row r="34" spans="1:2" x14ac:dyDescent="0.3">
      <c r="A34" vm="95">
        <f ca="1"/>
        <v>45337</v>
      </c>
      <c r="B34" vm="315">
        <f ca="1"/>
        <v>281.75</v>
      </c>
    </row>
    <row r="35" spans="1:2" x14ac:dyDescent="0.3">
      <c r="A35" vm="97">
        <f ca="1"/>
        <v>45338</v>
      </c>
      <c r="B35" vm="316">
        <f ca="1"/>
        <v>281.89999999999998</v>
      </c>
    </row>
    <row r="36" spans="1:2" x14ac:dyDescent="0.3">
      <c r="A36" vm="99">
        <f ca="1"/>
        <v>45341</v>
      </c>
      <c r="B36" vm="317">
        <f ca="1"/>
        <v>279.7</v>
      </c>
    </row>
    <row r="37" spans="1:2" x14ac:dyDescent="0.3">
      <c r="A37" vm="101">
        <f ca="1"/>
        <v>45342</v>
      </c>
      <c r="B37" vm="318">
        <f ca="1"/>
        <v>277.64999999999998</v>
      </c>
    </row>
    <row r="38" spans="1:2" x14ac:dyDescent="0.3">
      <c r="A38" vm="103">
        <f ca="1"/>
        <v>45343</v>
      </c>
      <c r="B38" vm="319">
        <f ca="1"/>
        <v>276.25</v>
      </c>
    </row>
    <row r="39" spans="1:2" x14ac:dyDescent="0.3">
      <c r="A39" vm="105">
        <f ca="1"/>
        <v>45344</v>
      </c>
      <c r="B39" vm="320">
        <f ca="1"/>
        <v>278.10000000000002</v>
      </c>
    </row>
    <row r="40" spans="1:2" x14ac:dyDescent="0.3">
      <c r="A40" vm="107">
        <f ca="1"/>
        <v>45348</v>
      </c>
      <c r="B40" vm="315">
        <f ca="1"/>
        <v>281.75</v>
      </c>
    </row>
    <row r="41" spans="1:2" x14ac:dyDescent="0.3">
      <c r="A41" vm="109">
        <f ca="1"/>
        <v>45349</v>
      </c>
      <c r="B41" vm="321">
        <f ca="1"/>
        <v>282.45</v>
      </c>
    </row>
    <row r="42" spans="1:2" x14ac:dyDescent="0.3">
      <c r="A42" vm="111">
        <f ca="1"/>
        <v>45350</v>
      </c>
      <c r="B42" vm="322">
        <f ca="1"/>
        <v>284.60000000000002</v>
      </c>
    </row>
    <row r="43" spans="1:2" x14ac:dyDescent="0.3">
      <c r="A43" vm="113">
        <f ca="1"/>
        <v>45351</v>
      </c>
      <c r="B43" vm="323">
        <f ca="1"/>
        <v>291</v>
      </c>
    </row>
    <row r="44" spans="1:2" x14ac:dyDescent="0.3">
      <c r="A44" vm="115">
        <f ca="1"/>
        <v>45352</v>
      </c>
      <c r="B44" vm="324">
        <f ca="1"/>
        <v>289.05</v>
      </c>
    </row>
    <row r="45" spans="1:2" x14ac:dyDescent="0.3">
      <c r="A45" vm="117">
        <f ca="1"/>
        <v>45355</v>
      </c>
      <c r="B45" vm="325">
        <f ca="1"/>
        <v>290.85000000000002</v>
      </c>
    </row>
    <row r="46" spans="1:2" x14ac:dyDescent="0.3">
      <c r="A46" vm="119">
        <f ca="1"/>
        <v>45356</v>
      </c>
      <c r="B46" vm="326">
        <f ca="1"/>
        <v>290.60000000000002</v>
      </c>
    </row>
    <row r="47" spans="1:2" x14ac:dyDescent="0.3">
      <c r="A47" vm="121">
        <f ca="1"/>
        <v>45357</v>
      </c>
      <c r="B47" vm="100">
        <f ca="1"/>
        <v>289</v>
      </c>
    </row>
    <row r="48" spans="1:2" x14ac:dyDescent="0.3">
      <c r="A48" vm="123">
        <f ca="1"/>
        <v>45358</v>
      </c>
      <c r="B48" vm="327">
        <f ca="1"/>
        <v>289.75</v>
      </c>
    </row>
    <row r="49" spans="1:2" x14ac:dyDescent="0.3">
      <c r="A49" vm="125">
        <f ca="1"/>
        <v>45362</v>
      </c>
      <c r="B49" vm="328">
        <f ca="1"/>
        <v>290.5</v>
      </c>
    </row>
    <row r="50" spans="1:2" x14ac:dyDescent="0.3">
      <c r="A50" vm="127">
        <f ca="1"/>
        <v>45363</v>
      </c>
      <c r="B50" vm="329">
        <f ca="1"/>
        <v>294.10000000000002</v>
      </c>
    </row>
    <row r="51" spans="1:2" x14ac:dyDescent="0.3">
      <c r="A51" vm="129">
        <f ca="1"/>
        <v>45364</v>
      </c>
      <c r="B51" vm="330">
        <f ca="1"/>
        <v>294.89999999999998</v>
      </c>
    </row>
    <row r="52" spans="1:2" x14ac:dyDescent="0.3">
      <c r="A52" vm="131">
        <f ca="1"/>
        <v>45365</v>
      </c>
      <c r="B52" vm="331">
        <f ca="1"/>
        <v>292</v>
      </c>
    </row>
    <row r="53" spans="1:2" x14ac:dyDescent="0.3">
      <c r="A53" vm="133">
        <f ca="1"/>
        <v>45366</v>
      </c>
      <c r="B53" vm="332">
        <f ca="1"/>
        <v>294.55</v>
      </c>
    </row>
    <row r="54" spans="1:2" x14ac:dyDescent="0.3">
      <c r="A54" vm="135">
        <f ca="1"/>
        <v>45369</v>
      </c>
      <c r="B54" vm="333">
        <f ca="1"/>
        <v>292.55</v>
      </c>
    </row>
    <row r="55" spans="1:2" x14ac:dyDescent="0.3">
      <c r="A55" vm="137">
        <f ca="1"/>
        <v>45370</v>
      </c>
      <c r="B55" vm="334">
        <f ca="1"/>
        <v>289.2</v>
      </c>
    </row>
    <row r="56" spans="1:2" x14ac:dyDescent="0.3">
      <c r="A56" vm="139">
        <f ca="1"/>
        <v>45371</v>
      </c>
      <c r="B56" vm="335">
        <f ca="1"/>
        <v>291.5</v>
      </c>
    </row>
    <row r="57" spans="1:2" x14ac:dyDescent="0.3">
      <c r="A57" vm="141">
        <f ca="1"/>
        <v>45372</v>
      </c>
      <c r="B57" vm="336">
        <f ca="1"/>
        <v>292.85000000000002</v>
      </c>
    </row>
    <row r="58" spans="1:2" x14ac:dyDescent="0.3">
      <c r="A58" vm="143">
        <f ca="1"/>
        <v>45373</v>
      </c>
      <c r="B58" vm="337">
        <f ca="1"/>
        <v>290.64999999999998</v>
      </c>
    </row>
    <row r="59" spans="1:2" x14ac:dyDescent="0.3">
      <c r="A59" vm="145">
        <f ca="1"/>
        <v>45376</v>
      </c>
      <c r="B59" vm="335">
        <f ca="1"/>
        <v>291.5</v>
      </c>
    </row>
    <row r="60" spans="1:2" x14ac:dyDescent="0.3">
      <c r="A60" vm="147">
        <f ca="1"/>
        <v>45377</v>
      </c>
      <c r="B60" vm="338">
        <f ca="1"/>
        <v>296</v>
      </c>
    </row>
    <row r="61" spans="1:2" x14ac:dyDescent="0.3">
      <c r="A61" vm="149">
        <f ca="1"/>
        <v>45378</v>
      </c>
      <c r="B61" vm="339">
        <f ca="1"/>
        <v>299.7</v>
      </c>
    </row>
    <row r="62" spans="1:2" x14ac:dyDescent="0.3">
      <c r="A62" vm="151">
        <f ca="1"/>
        <v>45379</v>
      </c>
      <c r="B62" vm="340">
        <f ca="1"/>
        <v>298</v>
      </c>
    </row>
    <row r="63" spans="1:2" x14ac:dyDescent="0.3">
      <c r="A63" vm="153">
        <f ca="1"/>
        <v>45380</v>
      </c>
      <c r="B63" vm="340">
        <f ca="1"/>
        <v>298</v>
      </c>
    </row>
    <row r="64" spans="1:2" x14ac:dyDescent="0.3">
      <c r="A64" vm="155">
        <f ca="1"/>
        <v>45383</v>
      </c>
      <c r="B64" vm="341">
        <f ca="1"/>
        <v>301.2</v>
      </c>
    </row>
    <row r="65" spans="1:2" x14ac:dyDescent="0.3">
      <c r="A65" vm="157">
        <f ca="1"/>
        <v>45384</v>
      </c>
      <c r="B65" vm="342">
        <f ca="1"/>
        <v>299.8</v>
      </c>
    </row>
    <row r="66" spans="1:2" x14ac:dyDescent="0.3">
      <c r="A66" vm="159">
        <f ca="1"/>
        <v>45385</v>
      </c>
      <c r="B66" vm="9">
        <f ca="1"/>
        <v>302.5</v>
      </c>
    </row>
    <row r="67" spans="1:2" x14ac:dyDescent="0.3">
      <c r="A67" vm="160">
        <f ca="1"/>
        <v>45386</v>
      </c>
      <c r="B67" vm="341">
        <f ca="1"/>
        <v>301.2</v>
      </c>
    </row>
    <row r="68" spans="1:2" x14ac:dyDescent="0.3">
      <c r="A68" vm="162">
        <f ca="1"/>
        <v>45387</v>
      </c>
      <c r="B68" vm="343">
        <f ca="1"/>
        <v>300</v>
      </c>
    </row>
    <row r="69" spans="1:2" x14ac:dyDescent="0.3">
      <c r="A69" vm="164">
        <f ca="1"/>
        <v>45390</v>
      </c>
      <c r="B69" vm="344">
        <f ca="1"/>
        <v>304</v>
      </c>
    </row>
    <row r="70" spans="1:2" x14ac:dyDescent="0.3">
      <c r="A70" vm="166">
        <f ca="1"/>
        <v>45391</v>
      </c>
      <c r="B70" vm="345">
        <f ca="1"/>
        <v>301.7</v>
      </c>
    </row>
    <row r="71" spans="1:2" x14ac:dyDescent="0.3">
      <c r="A71" vm="168">
        <f ca="1"/>
        <v>45392</v>
      </c>
      <c r="B71" vm="346">
        <f ca="1"/>
        <v>302.85000000000002</v>
      </c>
    </row>
    <row r="72" spans="1:2" x14ac:dyDescent="0.3">
      <c r="A72" vm="170">
        <f ca="1"/>
        <v>45393</v>
      </c>
      <c r="B72" vm="347">
        <f ca="1"/>
        <v>304.5</v>
      </c>
    </row>
    <row r="73" spans="1:2" x14ac:dyDescent="0.3">
      <c r="A73" vm="172">
        <f ca="1"/>
        <v>45394</v>
      </c>
      <c r="B73" vm="347">
        <f ca="1"/>
        <v>304.5</v>
      </c>
    </row>
    <row r="74" spans="1:2" x14ac:dyDescent="0.3">
      <c r="A74" vm="174">
        <f ca="1"/>
        <v>45397</v>
      </c>
      <c r="B74" vm="348">
        <f ca="1"/>
        <v>310.39999999999998</v>
      </c>
    </row>
    <row r="75" spans="1:2" x14ac:dyDescent="0.3">
      <c r="A75" vm="176">
        <f ca="1"/>
        <v>45398</v>
      </c>
      <c r="B75" vm="349">
        <f ca="1"/>
        <v>319.3</v>
      </c>
    </row>
    <row r="76" spans="1:2" x14ac:dyDescent="0.3">
      <c r="A76" vm="178">
        <f ca="1"/>
        <v>45399</v>
      </c>
      <c r="B76" vm="350">
        <f ca="1"/>
        <v>317</v>
      </c>
    </row>
    <row r="77" spans="1:2" x14ac:dyDescent="0.3">
      <c r="A77" vm="180">
        <f ca="1"/>
        <v>45400</v>
      </c>
      <c r="B77" vm="351">
        <f ca="1"/>
        <v>316.55</v>
      </c>
    </row>
    <row r="78" spans="1:2" x14ac:dyDescent="0.3">
      <c r="A78" vm="182">
        <f ca="1"/>
        <v>45401</v>
      </c>
      <c r="B78" vm="352">
        <f ca="1"/>
        <v>319.39999999999998</v>
      </c>
    </row>
    <row r="79" spans="1:2" x14ac:dyDescent="0.3">
      <c r="A79" vm="184">
        <f ca="1"/>
        <v>45404</v>
      </c>
      <c r="B79" vm="353">
        <f ca="1"/>
        <v>319.35000000000002</v>
      </c>
    </row>
    <row r="80" spans="1:2" x14ac:dyDescent="0.3">
      <c r="A80" vm="186">
        <f ca="1"/>
        <v>45405</v>
      </c>
      <c r="B80" vm="354">
        <f ca="1"/>
        <v>316.89999999999998</v>
      </c>
    </row>
    <row r="81" spans="1:2" x14ac:dyDescent="0.3">
      <c r="A81" vm="188">
        <f ca="1"/>
        <v>45406</v>
      </c>
      <c r="B81" vm="355">
        <f ca="1"/>
        <v>307.60000000000002</v>
      </c>
    </row>
    <row r="82" spans="1:2" x14ac:dyDescent="0.3">
      <c r="A82" vm="190">
        <f ca="1"/>
        <v>45407</v>
      </c>
      <c r="B82" vm="356">
        <f ca="1"/>
        <v>308.45</v>
      </c>
    </row>
    <row r="83" spans="1:2" x14ac:dyDescent="0.3">
      <c r="A83" vm="192">
        <f ca="1"/>
        <v>45408</v>
      </c>
      <c r="B83" vm="357">
        <f ca="1"/>
        <v>310.5</v>
      </c>
    </row>
    <row r="84" spans="1:2" x14ac:dyDescent="0.3">
      <c r="A84" vm="194">
        <f ca="1"/>
        <v>45409</v>
      </c>
      <c r="B84" vm="358">
        <f ca="1"/>
        <v>308.85000000000002</v>
      </c>
    </row>
    <row r="85" spans="1:2" x14ac:dyDescent="0.3">
      <c r="A85" vm="196">
        <f ca="1"/>
        <v>45411</v>
      </c>
      <c r="B85" vm="359">
        <f ca="1"/>
        <v>310.8</v>
      </c>
    </row>
    <row r="86" spans="1:2" x14ac:dyDescent="0.3">
      <c r="A86" vm="198">
        <f ca="1"/>
        <v>45412</v>
      </c>
      <c r="B86" vm="360">
        <f ca="1"/>
        <v>310.45</v>
      </c>
    </row>
    <row r="87" spans="1:2" x14ac:dyDescent="0.3">
      <c r="A87" vm="200">
        <f ca="1"/>
        <v>45414</v>
      </c>
      <c r="B87" vm="361">
        <f ca="1"/>
        <v>310.2</v>
      </c>
    </row>
    <row r="88" spans="1:2" x14ac:dyDescent="0.3">
      <c r="A88" vm="202">
        <f ca="1"/>
        <v>45415</v>
      </c>
      <c r="B88" vm="362">
        <f ca="1"/>
        <v>309.2</v>
      </c>
    </row>
    <row r="89" spans="1:2" x14ac:dyDescent="0.3">
      <c r="A89" vm="204">
        <f ca="1"/>
        <v>45418</v>
      </c>
      <c r="B89" vm="363">
        <f ca="1"/>
        <v>309</v>
      </c>
    </row>
    <row r="90" spans="1:2" x14ac:dyDescent="0.3">
      <c r="A90" vm="206">
        <f ca="1"/>
        <v>45419</v>
      </c>
      <c r="B90" vm="356">
        <f ca="1"/>
        <v>308.45</v>
      </c>
    </row>
    <row r="91" spans="1:2" x14ac:dyDescent="0.3">
      <c r="A91" vm="208">
        <f ca="1"/>
        <v>45420</v>
      </c>
      <c r="B91" vm="364">
        <f ca="1"/>
        <v>310.55</v>
      </c>
    </row>
    <row r="92" spans="1:2" x14ac:dyDescent="0.3">
      <c r="A92" vm="210">
        <f ca="1"/>
        <v>45422</v>
      </c>
      <c r="B92" vm="365">
        <f ca="1"/>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E147-ED61-E142-951B-E021769BC110}">
  <dimension ref="A1:B92"/>
  <sheetViews>
    <sheetView workbookViewId="0">
      <selection activeCell="B2" sqref="B2"/>
    </sheetView>
  </sheetViews>
  <sheetFormatPr defaultRowHeight="14.4" x14ac:dyDescent="0.3"/>
  <cols>
    <col min="1" max="1" width="10.33203125" bestFit="1" customWidth="1"/>
    <col min="2" max="2" width="10.5546875" bestFit="1" customWidth="1"/>
  </cols>
  <sheetData>
    <row r="1" spans="1:2" x14ac:dyDescent="0.3">
      <c r="A1" t="str" cm="1">
        <f t="array" aca="1" ref="A1:B92" ca="1">_xlfn.STOCKHISTORY('Учет акций'!A5,'Учет акций'!B5,TODAY(),0,2)</f>
        <v>MISX:OZON</v>
      </c>
      <c r="B1" t="str">
        <f ca="1"/>
        <v/>
      </c>
    </row>
    <row r="2" spans="1:2" x14ac:dyDescent="0.3">
      <c r="A2" t="str">
        <f ca="1"/>
        <v>Дата</v>
      </c>
      <c r="B2" t="str">
        <f ca="1"/>
        <v>Закрытие</v>
      </c>
    </row>
    <row r="3" spans="1:2" x14ac:dyDescent="0.3">
      <c r="A3" vm="42">
        <f ca="1"/>
        <v>45294</v>
      </c>
      <c r="B3" vm="11">
        <f ca="1"/>
        <v>2829</v>
      </c>
    </row>
    <row r="4" spans="1:2" x14ac:dyDescent="0.3">
      <c r="A4" vm="43">
        <f ca="1"/>
        <v>45295</v>
      </c>
      <c r="B4" vm="16">
        <f ca="1"/>
        <v>2816</v>
      </c>
    </row>
    <row r="5" spans="1:2" x14ac:dyDescent="0.3">
      <c r="A5" vm="44">
        <f ca="1"/>
        <v>45296</v>
      </c>
      <c r="B5" vm="20">
        <f ca="1"/>
        <v>2800</v>
      </c>
    </row>
    <row r="6" spans="1:2" x14ac:dyDescent="0.3">
      <c r="A6" vm="45">
        <f ca="1"/>
        <v>45299</v>
      </c>
      <c r="B6" vm="24">
        <f ca="1"/>
        <v>2815</v>
      </c>
    </row>
    <row r="7" spans="1:2" x14ac:dyDescent="0.3">
      <c r="A7" vm="46">
        <f ca="1"/>
        <v>45300</v>
      </c>
      <c r="B7" vm="28">
        <f ca="1"/>
        <v>2860.5</v>
      </c>
    </row>
    <row r="8" spans="1:2" x14ac:dyDescent="0.3">
      <c r="A8" vm="47">
        <f ca="1"/>
        <v>45301</v>
      </c>
      <c r="B8" vm="33">
        <f ca="1"/>
        <v>2935</v>
      </c>
    </row>
    <row r="9" spans="1:2" x14ac:dyDescent="0.3">
      <c r="A9" vm="48">
        <f ca="1"/>
        <v>45302</v>
      </c>
      <c r="B9" vm="39">
        <f ca="1"/>
        <v>2953.5</v>
      </c>
    </row>
    <row r="10" spans="1:2" x14ac:dyDescent="0.3">
      <c r="A10" vm="49">
        <f ca="1"/>
        <v>45303</v>
      </c>
      <c r="B10" vm="366">
        <f ca="1"/>
        <v>2943</v>
      </c>
    </row>
    <row r="11" spans="1:2" x14ac:dyDescent="0.3">
      <c r="A11" vm="51">
        <f ca="1"/>
        <v>45306</v>
      </c>
      <c r="B11" vm="367">
        <f ca="1"/>
        <v>3010</v>
      </c>
    </row>
    <row r="12" spans="1:2" x14ac:dyDescent="0.3">
      <c r="A12" vm="53">
        <f ca="1"/>
        <v>45307</v>
      </c>
      <c r="B12" vm="368">
        <f ca="1"/>
        <v>2954.5</v>
      </c>
    </row>
    <row r="13" spans="1:2" x14ac:dyDescent="0.3">
      <c r="A13" vm="55">
        <f ca="1"/>
        <v>45308</v>
      </c>
      <c r="B13" vm="369">
        <f ca="1"/>
        <v>2901.5</v>
      </c>
    </row>
    <row r="14" spans="1:2" x14ac:dyDescent="0.3">
      <c r="A14" vm="57">
        <f ca="1"/>
        <v>45309</v>
      </c>
      <c r="B14" vm="370">
        <f ca="1"/>
        <v>2853</v>
      </c>
    </row>
    <row r="15" spans="1:2" x14ac:dyDescent="0.3">
      <c r="A15" vm="59">
        <f ca="1"/>
        <v>45310</v>
      </c>
      <c r="B15" vm="371">
        <f ca="1"/>
        <v>2826</v>
      </c>
    </row>
    <row r="16" spans="1:2" x14ac:dyDescent="0.3">
      <c r="A16" vm="61">
        <f ca="1"/>
        <v>45313</v>
      </c>
      <c r="B16" vm="372">
        <f ca="1"/>
        <v>2837</v>
      </c>
    </row>
    <row r="17" spans="1:2" x14ac:dyDescent="0.3">
      <c r="A17" vm="63">
        <f ca="1"/>
        <v>45314</v>
      </c>
      <c r="B17" vm="373">
        <f ca="1"/>
        <v>2797</v>
      </c>
    </row>
    <row r="18" spans="1:2" x14ac:dyDescent="0.3">
      <c r="A18" vm="64">
        <f ca="1"/>
        <v>45315</v>
      </c>
      <c r="B18" vm="374">
        <f ca="1"/>
        <v>2805</v>
      </c>
    </row>
    <row r="19" spans="1:2" x14ac:dyDescent="0.3">
      <c r="A19" vm="66">
        <f ca="1"/>
        <v>45316</v>
      </c>
      <c r="B19" vm="375">
        <f ca="1"/>
        <v>2768</v>
      </c>
    </row>
    <row r="20" spans="1:2" x14ac:dyDescent="0.3">
      <c r="A20" vm="68">
        <f ca="1"/>
        <v>45317</v>
      </c>
      <c r="B20" vm="376">
        <f ca="1"/>
        <v>2835</v>
      </c>
    </row>
    <row r="21" spans="1:2" x14ac:dyDescent="0.3">
      <c r="A21" vm="70">
        <f ca="1"/>
        <v>45320</v>
      </c>
      <c r="B21" vm="377">
        <f ca="1"/>
        <v>2877</v>
      </c>
    </row>
    <row r="22" spans="1:2" x14ac:dyDescent="0.3">
      <c r="A22" vm="72">
        <f ca="1"/>
        <v>45321</v>
      </c>
      <c r="B22" vm="378">
        <f ca="1"/>
        <v>2908.5</v>
      </c>
    </row>
    <row r="23" spans="1:2" x14ac:dyDescent="0.3">
      <c r="A23" vm="74">
        <f ca="1"/>
        <v>45322</v>
      </c>
      <c r="B23" vm="379">
        <f ca="1"/>
        <v>2911.5</v>
      </c>
    </row>
    <row r="24" spans="1:2" x14ac:dyDescent="0.3">
      <c r="A24" vm="75">
        <f ca="1"/>
        <v>45323</v>
      </c>
      <c r="B24" vm="380">
        <f ca="1"/>
        <v>2910</v>
      </c>
    </row>
    <row r="25" spans="1:2" x14ac:dyDescent="0.3">
      <c r="A25" vm="77">
        <f ca="1"/>
        <v>45324</v>
      </c>
      <c r="B25" vm="381">
        <f ca="1"/>
        <v>2885.5</v>
      </c>
    </row>
    <row r="26" spans="1:2" x14ac:dyDescent="0.3">
      <c r="A26" vm="79">
        <f ca="1"/>
        <v>45327</v>
      </c>
      <c r="B26" vm="382">
        <f ca="1"/>
        <v>2872</v>
      </c>
    </row>
    <row r="27" spans="1:2" x14ac:dyDescent="0.3">
      <c r="A27" vm="81">
        <f ca="1"/>
        <v>45328</v>
      </c>
      <c r="B27" vm="383">
        <f ca="1"/>
        <v>2865.5</v>
      </c>
    </row>
    <row r="28" spans="1:2" x14ac:dyDescent="0.3">
      <c r="A28" vm="83">
        <f ca="1"/>
        <v>45329</v>
      </c>
      <c r="B28" vm="384">
        <f ca="1"/>
        <v>2875.5</v>
      </c>
    </row>
    <row r="29" spans="1:2" x14ac:dyDescent="0.3">
      <c r="A29" vm="85">
        <f ca="1"/>
        <v>45330</v>
      </c>
      <c r="B29" vm="385">
        <f ca="1"/>
        <v>2820</v>
      </c>
    </row>
    <row r="30" spans="1:2" x14ac:dyDescent="0.3">
      <c r="A30" vm="87">
        <f ca="1"/>
        <v>45331</v>
      </c>
      <c r="B30" vm="386">
        <f ca="1"/>
        <v>2836</v>
      </c>
    </row>
    <row r="31" spans="1:2" x14ac:dyDescent="0.3">
      <c r="A31" vm="89">
        <f ca="1"/>
        <v>45334</v>
      </c>
      <c r="B31" vm="387">
        <f ca="1"/>
        <v>2986</v>
      </c>
    </row>
    <row r="32" spans="1:2" x14ac:dyDescent="0.3">
      <c r="A32" vm="91">
        <f ca="1"/>
        <v>45335</v>
      </c>
      <c r="B32" vm="388">
        <f ca="1"/>
        <v>3042</v>
      </c>
    </row>
    <row r="33" spans="1:2" x14ac:dyDescent="0.3">
      <c r="A33" vm="93">
        <f ca="1"/>
        <v>45336</v>
      </c>
      <c r="B33" vm="389">
        <f ca="1"/>
        <v>3096</v>
      </c>
    </row>
    <row r="34" spans="1:2" x14ac:dyDescent="0.3">
      <c r="A34" vm="95">
        <f ca="1"/>
        <v>45337</v>
      </c>
      <c r="B34" vm="390">
        <f ca="1"/>
        <v>3165</v>
      </c>
    </row>
    <row r="35" spans="1:2" x14ac:dyDescent="0.3">
      <c r="A35" vm="97">
        <f ca="1"/>
        <v>45338</v>
      </c>
      <c r="B35" vm="391">
        <f ca="1"/>
        <v>3120.5</v>
      </c>
    </row>
    <row r="36" spans="1:2" x14ac:dyDescent="0.3">
      <c r="A36" vm="99">
        <f ca="1"/>
        <v>45341</v>
      </c>
      <c r="B36" vm="392">
        <f ca="1"/>
        <v>3135</v>
      </c>
    </row>
    <row r="37" spans="1:2" x14ac:dyDescent="0.3">
      <c r="A37" vm="101">
        <f ca="1"/>
        <v>45342</v>
      </c>
      <c r="B37" vm="391">
        <f ca="1"/>
        <v>3120.5</v>
      </c>
    </row>
    <row r="38" spans="1:2" x14ac:dyDescent="0.3">
      <c r="A38" vm="103">
        <f ca="1"/>
        <v>45343</v>
      </c>
      <c r="B38" vm="393">
        <f ca="1"/>
        <v>2999.5</v>
      </c>
    </row>
    <row r="39" spans="1:2" x14ac:dyDescent="0.3">
      <c r="A39" vm="105">
        <f ca="1"/>
        <v>45344</v>
      </c>
      <c r="B39" vm="394">
        <f ca="1"/>
        <v>3050</v>
      </c>
    </row>
    <row r="40" spans="1:2" x14ac:dyDescent="0.3">
      <c r="A40" vm="107">
        <f ca="1"/>
        <v>45348</v>
      </c>
      <c r="B40" vm="395">
        <f ca="1"/>
        <v>3110.5</v>
      </c>
    </row>
    <row r="41" spans="1:2" x14ac:dyDescent="0.3">
      <c r="A41" vm="109">
        <f ca="1"/>
        <v>45349</v>
      </c>
      <c r="B41" vm="396">
        <f ca="1"/>
        <v>3157</v>
      </c>
    </row>
    <row r="42" spans="1:2" x14ac:dyDescent="0.3">
      <c r="A42" vm="111">
        <f ca="1"/>
        <v>45350</v>
      </c>
      <c r="B42" vm="397">
        <f ca="1"/>
        <v>3150</v>
      </c>
    </row>
    <row r="43" spans="1:2" x14ac:dyDescent="0.3">
      <c r="A43" vm="113">
        <f ca="1"/>
        <v>45351</v>
      </c>
      <c r="B43" vm="398">
        <f ca="1"/>
        <v>3174</v>
      </c>
    </row>
    <row r="44" spans="1:2" x14ac:dyDescent="0.3">
      <c r="A44" vm="115">
        <f ca="1"/>
        <v>45352</v>
      </c>
      <c r="B44" vm="399">
        <f ca="1"/>
        <v>3255</v>
      </c>
    </row>
    <row r="45" spans="1:2" x14ac:dyDescent="0.3">
      <c r="A45" vm="117">
        <f ca="1"/>
        <v>45355</v>
      </c>
      <c r="B45" vm="400">
        <f ca="1"/>
        <v>3375</v>
      </c>
    </row>
    <row r="46" spans="1:2" x14ac:dyDescent="0.3">
      <c r="A46" vm="119">
        <f ca="1"/>
        <v>45356</v>
      </c>
      <c r="B46" vm="401">
        <f ca="1"/>
        <v>3328</v>
      </c>
    </row>
    <row r="47" spans="1:2" x14ac:dyDescent="0.3">
      <c r="A47" vm="121">
        <f ca="1"/>
        <v>45357</v>
      </c>
      <c r="B47" vm="402">
        <f ca="1"/>
        <v>3323</v>
      </c>
    </row>
    <row r="48" spans="1:2" x14ac:dyDescent="0.3">
      <c r="A48" vm="123">
        <f ca="1"/>
        <v>45358</v>
      </c>
      <c r="B48" vm="403">
        <f ca="1"/>
        <v>3302.5</v>
      </c>
    </row>
    <row r="49" spans="1:2" x14ac:dyDescent="0.3">
      <c r="A49" vm="125">
        <f ca="1"/>
        <v>45362</v>
      </c>
      <c r="B49" vm="404">
        <f ca="1"/>
        <v>3307</v>
      </c>
    </row>
    <row r="50" spans="1:2" x14ac:dyDescent="0.3">
      <c r="A50" vm="127">
        <f ca="1"/>
        <v>45363</v>
      </c>
      <c r="B50" vm="405">
        <f ca="1"/>
        <v>3286.5</v>
      </c>
    </row>
    <row r="51" spans="1:2" x14ac:dyDescent="0.3">
      <c r="A51" vm="129">
        <f ca="1"/>
        <v>45364</v>
      </c>
      <c r="B51" vm="406">
        <f ca="1"/>
        <v>3308.5</v>
      </c>
    </row>
    <row r="52" spans="1:2" x14ac:dyDescent="0.3">
      <c r="A52" vm="131">
        <f ca="1"/>
        <v>45365</v>
      </c>
      <c r="B52" vm="399">
        <f ca="1"/>
        <v>3255</v>
      </c>
    </row>
    <row r="53" spans="1:2" x14ac:dyDescent="0.3">
      <c r="A53" vm="133">
        <f ca="1"/>
        <v>45366</v>
      </c>
      <c r="B53" vm="407">
        <f ca="1"/>
        <v>3300</v>
      </c>
    </row>
    <row r="54" spans="1:2" x14ac:dyDescent="0.3">
      <c r="A54" vm="135">
        <f ca="1"/>
        <v>45369</v>
      </c>
      <c r="B54" vm="408">
        <f ca="1"/>
        <v>3350</v>
      </c>
    </row>
    <row r="55" spans="1:2" x14ac:dyDescent="0.3">
      <c r="A55" vm="137">
        <f ca="1"/>
        <v>45370</v>
      </c>
      <c r="B55" vm="409">
        <f ca="1"/>
        <v>3364.5</v>
      </c>
    </row>
    <row r="56" spans="1:2" x14ac:dyDescent="0.3">
      <c r="A56" vm="139">
        <f ca="1"/>
        <v>45371</v>
      </c>
      <c r="B56" vm="410">
        <f ca="1"/>
        <v>3493</v>
      </c>
    </row>
    <row r="57" spans="1:2" x14ac:dyDescent="0.3">
      <c r="A57" vm="141">
        <f ca="1"/>
        <v>45372</v>
      </c>
      <c r="B57" vm="411">
        <f ca="1"/>
        <v>3519</v>
      </c>
    </row>
    <row r="58" spans="1:2" x14ac:dyDescent="0.3">
      <c r="A58" vm="143">
        <f ca="1"/>
        <v>45373</v>
      </c>
      <c r="B58" vm="412">
        <f ca="1"/>
        <v>3482.5</v>
      </c>
    </row>
    <row r="59" spans="1:2" x14ac:dyDescent="0.3">
      <c r="A59" vm="145">
        <f ca="1"/>
        <v>45376</v>
      </c>
      <c r="B59" vm="413">
        <f ca="1"/>
        <v>3525</v>
      </c>
    </row>
    <row r="60" spans="1:2" x14ac:dyDescent="0.3">
      <c r="A60" vm="147">
        <f ca="1"/>
        <v>45377</v>
      </c>
      <c r="B60" vm="414">
        <f ca="1"/>
        <v>3607</v>
      </c>
    </row>
    <row r="61" spans="1:2" x14ac:dyDescent="0.3">
      <c r="A61" vm="149">
        <f ca="1"/>
        <v>45378</v>
      </c>
      <c r="B61" vm="415">
        <f ca="1"/>
        <v>3692</v>
      </c>
    </row>
    <row r="62" spans="1:2" x14ac:dyDescent="0.3">
      <c r="A62" vm="151">
        <f ca="1"/>
        <v>45379</v>
      </c>
      <c r="B62" vm="416">
        <f ca="1"/>
        <v>3774.5</v>
      </c>
    </row>
    <row r="63" spans="1:2" x14ac:dyDescent="0.3">
      <c r="A63" vm="153">
        <f ca="1"/>
        <v>45380</v>
      </c>
      <c r="B63" vm="417">
        <f ca="1"/>
        <v>3770</v>
      </c>
    </row>
    <row r="64" spans="1:2" x14ac:dyDescent="0.3">
      <c r="A64" vm="155">
        <f ca="1"/>
        <v>45383</v>
      </c>
      <c r="B64" vm="418">
        <f ca="1"/>
        <v>3871</v>
      </c>
    </row>
    <row r="65" spans="1:2" x14ac:dyDescent="0.3">
      <c r="A65" vm="157">
        <f ca="1"/>
        <v>45384</v>
      </c>
      <c r="B65" vm="419">
        <f ca="1"/>
        <v>3839.5</v>
      </c>
    </row>
    <row r="66" spans="1:2" x14ac:dyDescent="0.3">
      <c r="A66" vm="159">
        <f ca="1"/>
        <v>45385</v>
      </c>
      <c r="B66" vm="12">
        <f ca="1"/>
        <v>3791.5</v>
      </c>
    </row>
    <row r="67" spans="1:2" x14ac:dyDescent="0.3">
      <c r="A67" vm="160">
        <f ca="1"/>
        <v>45386</v>
      </c>
      <c r="B67" vm="420">
        <f ca="1"/>
        <v>3880</v>
      </c>
    </row>
    <row r="68" spans="1:2" x14ac:dyDescent="0.3">
      <c r="A68" vm="162">
        <f ca="1"/>
        <v>45387</v>
      </c>
      <c r="B68" vm="421">
        <f ca="1"/>
        <v>3847</v>
      </c>
    </row>
    <row r="69" spans="1:2" x14ac:dyDescent="0.3">
      <c r="A69" vm="164">
        <f ca="1"/>
        <v>45390</v>
      </c>
      <c r="B69" vm="422">
        <f ca="1"/>
        <v>3852</v>
      </c>
    </row>
    <row r="70" spans="1:2" x14ac:dyDescent="0.3">
      <c r="A70" vm="166">
        <f ca="1"/>
        <v>45391</v>
      </c>
      <c r="B70" vm="423">
        <f ca="1"/>
        <v>3739.5</v>
      </c>
    </row>
    <row r="71" spans="1:2" x14ac:dyDescent="0.3">
      <c r="A71" vm="168">
        <f ca="1"/>
        <v>45392</v>
      </c>
      <c r="B71" vm="424">
        <f ca="1"/>
        <v>3779.5</v>
      </c>
    </row>
    <row r="72" spans="1:2" x14ac:dyDescent="0.3">
      <c r="A72" vm="170">
        <f ca="1"/>
        <v>45393</v>
      </c>
      <c r="B72" vm="417">
        <f ca="1"/>
        <v>3770</v>
      </c>
    </row>
    <row r="73" spans="1:2" x14ac:dyDescent="0.3">
      <c r="A73" vm="172">
        <f ca="1"/>
        <v>45394</v>
      </c>
      <c r="B73" vm="425">
        <f ca="1"/>
        <v>3704.5</v>
      </c>
    </row>
    <row r="74" spans="1:2" x14ac:dyDescent="0.3">
      <c r="A74" vm="174">
        <f ca="1"/>
        <v>45397</v>
      </c>
      <c r="B74" vm="426">
        <f ca="1"/>
        <v>3826</v>
      </c>
    </row>
    <row r="75" spans="1:2" x14ac:dyDescent="0.3">
      <c r="A75" vm="176">
        <f ca="1"/>
        <v>45398</v>
      </c>
      <c r="B75" vm="427">
        <f ca="1"/>
        <v>3822</v>
      </c>
    </row>
    <row r="76" spans="1:2" x14ac:dyDescent="0.3">
      <c r="A76" vm="178">
        <f ca="1"/>
        <v>45399</v>
      </c>
      <c r="B76" vm="428">
        <f ca="1"/>
        <v>3900</v>
      </c>
    </row>
    <row r="77" spans="1:2" x14ac:dyDescent="0.3">
      <c r="A77" vm="180">
        <f ca="1"/>
        <v>45400</v>
      </c>
      <c r="B77" vm="429">
        <f ca="1"/>
        <v>3981</v>
      </c>
    </row>
    <row r="78" spans="1:2" x14ac:dyDescent="0.3">
      <c r="A78" vm="182">
        <f ca="1"/>
        <v>45401</v>
      </c>
      <c r="B78" vm="430">
        <f ca="1"/>
        <v>4078</v>
      </c>
    </row>
    <row r="79" spans="1:2" x14ac:dyDescent="0.3">
      <c r="A79" vm="184">
        <f ca="1"/>
        <v>45404</v>
      </c>
      <c r="B79" vm="431">
        <f ca="1"/>
        <v>4179.5</v>
      </c>
    </row>
    <row r="80" spans="1:2" x14ac:dyDescent="0.3">
      <c r="A80" vm="186">
        <f ca="1"/>
        <v>45405</v>
      </c>
      <c r="B80" vm="432">
        <f ca="1"/>
        <v>4077</v>
      </c>
    </row>
    <row r="81" spans="1:2" x14ac:dyDescent="0.3">
      <c r="A81" vm="188">
        <f ca="1"/>
        <v>45406</v>
      </c>
      <c r="B81" vm="433">
        <f ca="1"/>
        <v>3998</v>
      </c>
    </row>
    <row r="82" spans="1:2" x14ac:dyDescent="0.3">
      <c r="A82" vm="190">
        <f ca="1"/>
        <v>45407</v>
      </c>
      <c r="B82" vm="434">
        <f ca="1"/>
        <v>4148.5</v>
      </c>
    </row>
    <row r="83" spans="1:2" x14ac:dyDescent="0.3">
      <c r="A83" vm="192">
        <f ca="1"/>
        <v>45408</v>
      </c>
      <c r="B83" vm="435">
        <f ca="1"/>
        <v>4232</v>
      </c>
    </row>
    <row r="84" spans="1:2" x14ac:dyDescent="0.3">
      <c r="A84" vm="194">
        <f ca="1"/>
        <v>45409</v>
      </c>
      <c r="B84" vm="436">
        <f ca="1"/>
        <v>4240</v>
      </c>
    </row>
    <row r="85" spans="1:2" x14ac:dyDescent="0.3">
      <c r="A85" vm="196">
        <f ca="1"/>
        <v>45411</v>
      </c>
      <c r="B85" vm="437">
        <f ca="1"/>
        <v>4356</v>
      </c>
    </row>
    <row r="86" spans="1:2" x14ac:dyDescent="0.3">
      <c r="A86" vm="198">
        <f ca="1"/>
        <v>45412</v>
      </c>
      <c r="B86" vm="438">
        <f ca="1"/>
        <v>4352</v>
      </c>
    </row>
    <row r="87" spans="1:2" x14ac:dyDescent="0.3">
      <c r="A87" vm="200">
        <f ca="1"/>
        <v>45414</v>
      </c>
      <c r="B87" vm="439">
        <f ca="1"/>
        <v>4306.5</v>
      </c>
    </row>
    <row r="88" spans="1:2" x14ac:dyDescent="0.3">
      <c r="A88" vm="202">
        <f ca="1"/>
        <v>45415</v>
      </c>
      <c r="B88" vm="440">
        <f ca="1"/>
        <v>4350</v>
      </c>
    </row>
    <row r="89" spans="1:2" x14ac:dyDescent="0.3">
      <c r="A89" vm="204">
        <f ca="1"/>
        <v>45418</v>
      </c>
      <c r="B89" vm="441">
        <f ca="1"/>
        <v>4448</v>
      </c>
    </row>
    <row r="90" spans="1:2" x14ac:dyDescent="0.3">
      <c r="A90" vm="206">
        <f ca="1"/>
        <v>45419</v>
      </c>
      <c r="B90" vm="442">
        <f ca="1"/>
        <v>4555</v>
      </c>
    </row>
    <row r="91" spans="1:2" x14ac:dyDescent="0.3">
      <c r="A91" vm="208">
        <f ca="1"/>
        <v>45420</v>
      </c>
      <c r="B91" vm="443">
        <f ca="1"/>
        <v>4505</v>
      </c>
    </row>
    <row r="92" spans="1:2" x14ac:dyDescent="0.3">
      <c r="A92" vm="210">
        <f ca="1"/>
        <v>45422</v>
      </c>
      <c r="B92" vm="444">
        <f ca="1"/>
        <v>4480.5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НСИ</vt:lpstr>
      <vt:lpstr>Учет акций</vt:lpstr>
      <vt:lpstr>История</vt:lpstr>
      <vt:lpstr>1</vt:lpstr>
      <vt:lpstr>Портфель</vt:lpstr>
      <vt:lpstr>Золото</vt:lpstr>
      <vt:lpstr>USD</vt:lpstr>
      <vt:lpstr>SBER</vt:lpstr>
      <vt:lpstr>YNDX</vt:lpstr>
      <vt:lpstr>MTSS</vt:lpstr>
      <vt:lpstr>OZON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Рыжков Никита Артемович</dc:creator>
  <cp:lastModifiedBy>Рыжков Никита Артемович</cp:lastModifiedBy>
  <dcterms:created xsi:type="dcterms:W3CDTF">2024-04-19T10:19:52Z</dcterms:created>
  <dcterms:modified xsi:type="dcterms:W3CDTF">2024-05-11T07:40:46Z</dcterms:modified>
</cp:coreProperties>
</file>