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DeFord\Box\Nanogroup\Projects\Neural Probes\Spencer's Thesis - Elastic modulus testing\Dual deflection\Data\"/>
    </mc:Choice>
  </mc:AlternateContent>
  <xr:revisionPtr revIDLastSave="0" documentId="13_ncr:1_{943AF223-7FB3-47F0-9446-75E928F095DF}" xr6:coauthVersionLast="45" xr6:coauthVersionMax="47" xr10:uidLastSave="{00000000-0000-0000-0000-000000000000}"/>
  <bookViews>
    <workbookView xWindow="-120" yWindow="-120" windowWidth="29040" windowHeight="15840" xr2:uid="{200F61E5-FEEF-4AA2-BE59-3EE2C0330C4B}"/>
  </bookViews>
  <sheets>
    <sheet name="188-I_row-2_post-7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1" l="1" a="1"/>
  <c r="Y3" i="1" s="1"/>
  <c r="L56" i="1"/>
  <c r="O56" i="1" s="1"/>
  <c r="Q56" i="1" s="1"/>
  <c r="M56" i="1"/>
  <c r="L57" i="1"/>
  <c r="M57" i="1"/>
  <c r="O57" i="1"/>
  <c r="Q57" i="1"/>
  <c r="L58" i="1"/>
  <c r="O58" i="1" s="1"/>
  <c r="Q58" i="1" s="1"/>
  <c r="M58" i="1"/>
  <c r="L59" i="1"/>
  <c r="O59" i="1" s="1"/>
  <c r="Q59" i="1" s="1"/>
  <c r="M59" i="1"/>
  <c r="L60" i="1"/>
  <c r="M60" i="1"/>
  <c r="O60" i="1"/>
  <c r="Q60" i="1"/>
  <c r="L61" i="1"/>
  <c r="M61" i="1"/>
  <c r="O61" i="1"/>
  <c r="Q61" i="1" s="1"/>
  <c r="L62" i="1"/>
  <c r="O62" i="1" s="1"/>
  <c r="Q62" i="1" s="1"/>
  <c r="M62" i="1"/>
  <c r="L63" i="1"/>
  <c r="M63" i="1"/>
  <c r="O63" i="1"/>
  <c r="Q63" i="1"/>
  <c r="L64" i="1"/>
  <c r="M64" i="1"/>
  <c r="O64" i="1"/>
  <c r="Q64" i="1" s="1"/>
  <c r="L65" i="1"/>
  <c r="O65" i="1" s="1"/>
  <c r="Q65" i="1" s="1"/>
  <c r="M65" i="1"/>
  <c r="L66" i="1"/>
  <c r="M66" i="1"/>
  <c r="O66" i="1"/>
  <c r="Q66" i="1"/>
  <c r="L67" i="1"/>
  <c r="M67" i="1"/>
  <c r="O67" i="1"/>
  <c r="Q67" i="1" s="1"/>
  <c r="L68" i="1"/>
  <c r="O68" i="1" s="1"/>
  <c r="Q68" i="1" s="1"/>
  <c r="M68" i="1"/>
  <c r="L69" i="1"/>
  <c r="M69" i="1"/>
  <c r="O69" i="1"/>
  <c r="Q69" i="1"/>
  <c r="L70" i="1"/>
  <c r="M70" i="1"/>
  <c r="O70" i="1"/>
  <c r="Q70" i="1" s="1"/>
  <c r="D56" i="1"/>
  <c r="E56" i="1"/>
  <c r="G56" i="1"/>
  <c r="D57" i="1"/>
  <c r="E57" i="1"/>
  <c r="G57" i="1" s="1"/>
  <c r="D58" i="1"/>
  <c r="E58" i="1"/>
  <c r="G58" i="1"/>
  <c r="D59" i="1"/>
  <c r="E59" i="1"/>
  <c r="G59" i="1"/>
  <c r="D60" i="1"/>
  <c r="E60" i="1"/>
  <c r="G60" i="1"/>
  <c r="D61" i="1"/>
  <c r="E61" i="1"/>
  <c r="G61" i="1" s="1"/>
  <c r="D62" i="1"/>
  <c r="E62" i="1"/>
  <c r="G62" i="1"/>
  <c r="D63" i="1"/>
  <c r="E63" i="1"/>
  <c r="G63" i="1"/>
  <c r="D64" i="1"/>
  <c r="E64" i="1"/>
  <c r="G64" i="1"/>
  <c r="D65" i="1"/>
  <c r="E65" i="1"/>
  <c r="G65" i="1" s="1"/>
  <c r="D66" i="1"/>
  <c r="E66" i="1"/>
  <c r="G66" i="1"/>
  <c r="D67" i="1"/>
  <c r="E67" i="1"/>
  <c r="G67" i="1"/>
  <c r="D68" i="1"/>
  <c r="E68" i="1"/>
  <c r="G68" i="1"/>
  <c r="D69" i="1"/>
  <c r="E69" i="1"/>
  <c r="G69" i="1" s="1"/>
  <c r="D70" i="1"/>
  <c r="E70" i="1"/>
  <c r="G70" i="1"/>
  <c r="M55" i="1" l="1"/>
  <c r="L55" i="1"/>
  <c r="O55" i="1" s="1"/>
  <c r="E55" i="1"/>
  <c r="D55" i="1"/>
  <c r="M54" i="1"/>
  <c r="L54" i="1"/>
  <c r="E54" i="1"/>
  <c r="D54" i="1"/>
  <c r="M53" i="1"/>
  <c r="L53" i="1"/>
  <c r="O53" i="1" s="1"/>
  <c r="E53" i="1"/>
  <c r="D53" i="1"/>
  <c r="G53" i="1" s="1"/>
  <c r="M52" i="1"/>
  <c r="L52" i="1"/>
  <c r="O52" i="1" s="1"/>
  <c r="E52" i="1"/>
  <c r="G52" i="1" s="1"/>
  <c r="D52" i="1"/>
  <c r="M51" i="1"/>
  <c r="L51" i="1"/>
  <c r="O51" i="1" s="1"/>
  <c r="E51" i="1"/>
  <c r="D51" i="1"/>
  <c r="M50" i="1"/>
  <c r="L50" i="1"/>
  <c r="O50" i="1" s="1"/>
  <c r="E50" i="1"/>
  <c r="D50" i="1"/>
  <c r="M49" i="1"/>
  <c r="L49" i="1"/>
  <c r="E49" i="1"/>
  <c r="G49" i="1" s="1"/>
  <c r="D49" i="1"/>
  <c r="M48" i="1"/>
  <c r="L48" i="1"/>
  <c r="E48" i="1"/>
  <c r="G48" i="1" s="1"/>
  <c r="D48" i="1"/>
  <c r="M47" i="1"/>
  <c r="L47" i="1"/>
  <c r="O47" i="1" s="1"/>
  <c r="E47" i="1"/>
  <c r="D47" i="1"/>
  <c r="M46" i="1"/>
  <c r="O46" i="1" s="1"/>
  <c r="L46" i="1"/>
  <c r="E46" i="1"/>
  <c r="D46" i="1"/>
  <c r="M45" i="1"/>
  <c r="L45" i="1"/>
  <c r="O45" i="1" s="1"/>
  <c r="E45" i="1"/>
  <c r="D45" i="1"/>
  <c r="G45" i="1" s="1"/>
  <c r="M44" i="1"/>
  <c r="L44" i="1"/>
  <c r="O44" i="1" s="1"/>
  <c r="G44" i="1"/>
  <c r="E44" i="1"/>
  <c r="D44" i="1"/>
  <c r="M43" i="1"/>
  <c r="L43" i="1"/>
  <c r="E43" i="1"/>
  <c r="D43" i="1"/>
  <c r="M42" i="1"/>
  <c r="L42" i="1"/>
  <c r="O42" i="1" s="1"/>
  <c r="E42" i="1"/>
  <c r="D42" i="1"/>
  <c r="M41" i="1"/>
  <c r="L41" i="1"/>
  <c r="O41" i="1" s="1"/>
  <c r="E41" i="1"/>
  <c r="G41" i="1" s="1"/>
  <c r="D41" i="1"/>
  <c r="M40" i="1"/>
  <c r="L40" i="1"/>
  <c r="O40" i="1" s="1"/>
  <c r="E40" i="1"/>
  <c r="G40" i="1" s="1"/>
  <c r="D40" i="1"/>
  <c r="M39" i="1"/>
  <c r="L39" i="1"/>
  <c r="O39" i="1" s="1"/>
  <c r="E39" i="1"/>
  <c r="D39" i="1"/>
  <c r="M38" i="1"/>
  <c r="O38" i="1" s="1"/>
  <c r="L38" i="1"/>
  <c r="E38" i="1"/>
  <c r="D38" i="1"/>
  <c r="M37" i="1"/>
  <c r="L37" i="1"/>
  <c r="E37" i="1"/>
  <c r="D37" i="1"/>
  <c r="G37" i="1" s="1"/>
  <c r="M36" i="1"/>
  <c r="L36" i="1"/>
  <c r="O36" i="1" s="1"/>
  <c r="G36" i="1"/>
  <c r="E36" i="1"/>
  <c r="D36" i="1"/>
  <c r="M35" i="1"/>
  <c r="O35" i="1" s="1"/>
  <c r="L35" i="1"/>
  <c r="E35" i="1"/>
  <c r="D35" i="1"/>
  <c r="M34" i="1"/>
  <c r="L34" i="1"/>
  <c r="E34" i="1"/>
  <c r="D34" i="1"/>
  <c r="M33" i="1"/>
  <c r="L33" i="1"/>
  <c r="O33" i="1" s="1"/>
  <c r="E33" i="1"/>
  <c r="G33" i="1" s="1"/>
  <c r="Q33" i="1" s="1"/>
  <c r="D33" i="1"/>
  <c r="M32" i="1"/>
  <c r="L32" i="1"/>
  <c r="E32" i="1"/>
  <c r="G32" i="1" s="1"/>
  <c r="D32" i="1"/>
  <c r="M31" i="1"/>
  <c r="L31" i="1"/>
  <c r="O31" i="1" s="1"/>
  <c r="E31" i="1"/>
  <c r="D31" i="1"/>
  <c r="G31" i="1" s="1"/>
  <c r="M30" i="1"/>
  <c r="L30" i="1"/>
  <c r="E30" i="1"/>
  <c r="D30" i="1"/>
  <c r="M29" i="1"/>
  <c r="L29" i="1"/>
  <c r="O29" i="1" s="1"/>
  <c r="E29" i="1"/>
  <c r="D29" i="1"/>
  <c r="G29" i="1" s="1"/>
  <c r="M28" i="1"/>
  <c r="L28" i="1"/>
  <c r="O28" i="1" s="1"/>
  <c r="G28" i="1"/>
  <c r="E28" i="1"/>
  <c r="D28" i="1"/>
  <c r="M27" i="1"/>
  <c r="O27" i="1" s="1"/>
  <c r="L27" i="1"/>
  <c r="E27" i="1"/>
  <c r="D27" i="1"/>
  <c r="M26" i="1"/>
  <c r="L26" i="1"/>
  <c r="O26" i="1" s="1"/>
  <c r="E26" i="1"/>
  <c r="D26" i="1"/>
  <c r="M25" i="1"/>
  <c r="L25" i="1"/>
  <c r="O25" i="1" s="1"/>
  <c r="E25" i="1"/>
  <c r="G25" i="1" s="1"/>
  <c r="Q25" i="1" s="1"/>
  <c r="D25" i="1"/>
  <c r="M24" i="1"/>
  <c r="L24" i="1"/>
  <c r="E24" i="1"/>
  <c r="G24" i="1" s="1"/>
  <c r="D24" i="1"/>
  <c r="M23" i="1"/>
  <c r="L23" i="1"/>
  <c r="O23" i="1" s="1"/>
  <c r="E23" i="1"/>
  <c r="G23" i="1" s="1"/>
  <c r="D23" i="1"/>
  <c r="M22" i="1"/>
  <c r="L22" i="1"/>
  <c r="O22" i="1" s="1"/>
  <c r="E22" i="1"/>
  <c r="D22" i="1"/>
  <c r="G22" i="1" s="1"/>
  <c r="M21" i="1"/>
  <c r="L21" i="1"/>
  <c r="E21" i="1"/>
  <c r="D21" i="1"/>
  <c r="M20" i="1"/>
  <c r="L20" i="1"/>
  <c r="E20" i="1"/>
  <c r="G20" i="1" s="1"/>
  <c r="D20" i="1"/>
  <c r="M19" i="1"/>
  <c r="L19" i="1"/>
  <c r="O19" i="1" s="1"/>
  <c r="E19" i="1"/>
  <c r="D19" i="1"/>
  <c r="AA18" i="1"/>
  <c r="M18" i="1"/>
  <c r="L18" i="1"/>
  <c r="E18" i="1"/>
  <c r="D18" i="1"/>
  <c r="AA17" i="1"/>
  <c r="Y17" i="1"/>
  <c r="Y18" i="1" s="1"/>
  <c r="M17" i="1"/>
  <c r="L17" i="1"/>
  <c r="O17" i="1" s="1"/>
  <c r="E17" i="1"/>
  <c r="G17" i="1" s="1"/>
  <c r="D17" i="1"/>
  <c r="M16" i="1"/>
  <c r="O16" i="1" s="1"/>
  <c r="L16" i="1"/>
  <c r="E16" i="1"/>
  <c r="D16" i="1"/>
  <c r="M15" i="1"/>
  <c r="L15" i="1"/>
  <c r="E15" i="1"/>
  <c r="D15" i="1"/>
  <c r="G15" i="1" s="1"/>
  <c r="M14" i="1"/>
  <c r="L14" i="1"/>
  <c r="O14" i="1" s="1"/>
  <c r="E14" i="1"/>
  <c r="D14" i="1"/>
  <c r="M13" i="1"/>
  <c r="L13" i="1"/>
  <c r="O13" i="1" s="1"/>
  <c r="E13" i="1"/>
  <c r="G13" i="1" s="1"/>
  <c r="D13" i="1"/>
  <c r="V12" i="1"/>
  <c r="M12" i="1"/>
  <c r="L12" i="1"/>
  <c r="O12" i="1" s="1"/>
  <c r="E12" i="1"/>
  <c r="D12" i="1"/>
  <c r="AD11" i="1" a="1"/>
  <c r="AD11" i="1" s="1"/>
  <c r="V11" i="1"/>
  <c r="U11" i="1"/>
  <c r="M11" i="1"/>
  <c r="L11" i="1"/>
  <c r="O11" i="1" s="1"/>
  <c r="E11" i="1"/>
  <c r="D11" i="1"/>
  <c r="M10" i="1"/>
  <c r="L10" i="1"/>
  <c r="E10" i="1"/>
  <c r="D10" i="1"/>
  <c r="V9" i="1"/>
  <c r="U9" i="1"/>
  <c r="M9" i="1"/>
  <c r="L9" i="1"/>
  <c r="E9" i="1"/>
  <c r="D9" i="1"/>
  <c r="V8" i="1"/>
  <c r="V10" i="1" s="1"/>
  <c r="U8" i="1"/>
  <c r="U10" i="1" s="1"/>
  <c r="M8" i="1"/>
  <c r="L8" i="1"/>
  <c r="O8" i="1" s="1"/>
  <c r="E8" i="1"/>
  <c r="D8" i="1"/>
  <c r="V7" i="1"/>
  <c r="M7" i="1"/>
  <c r="L7" i="1"/>
  <c r="O7" i="1" s="1"/>
  <c r="E7" i="1"/>
  <c r="G7" i="1" s="1"/>
  <c r="D7" i="1"/>
  <c r="V6" i="1"/>
  <c r="U6" i="1"/>
  <c r="M6" i="1"/>
  <c r="L6" i="1"/>
  <c r="E6" i="1"/>
  <c r="D6" i="1"/>
  <c r="M5" i="1"/>
  <c r="L5" i="1"/>
  <c r="O5" i="1" s="1"/>
  <c r="G5" i="1"/>
  <c r="E5" i="1"/>
  <c r="D5" i="1"/>
  <c r="AC4" i="1" a="1"/>
  <c r="AC5" i="1" s="1"/>
  <c r="V4" i="1"/>
  <c r="U4" i="1"/>
  <c r="M4" i="1"/>
  <c r="L4" i="1"/>
  <c r="E4" i="1"/>
  <c r="D4" i="1"/>
  <c r="V3" i="1"/>
  <c r="V5" i="1" s="1"/>
  <c r="U3" i="1"/>
  <c r="U5" i="1" s="1"/>
  <c r="O3" i="1"/>
  <c r="M3" i="1"/>
  <c r="L3" i="1"/>
  <c r="E3" i="1"/>
  <c r="G3" i="1" s="1"/>
  <c r="D3" i="1"/>
  <c r="Q28" i="1" l="1"/>
  <c r="Q15" i="1"/>
  <c r="O10" i="1"/>
  <c r="O4" i="1"/>
  <c r="Q4" i="1" s="1"/>
  <c r="O6" i="1"/>
  <c r="O15" i="1"/>
  <c r="O20" i="1"/>
  <c r="O34" i="1"/>
  <c r="Q22" i="1"/>
  <c r="Q17" i="1"/>
  <c r="O30" i="1"/>
  <c r="Q30" i="1" s="1"/>
  <c r="Q3" i="1"/>
  <c r="O37" i="1"/>
  <c r="Q37" i="1" s="1"/>
  <c r="O48" i="1"/>
  <c r="Q48" i="1" s="1"/>
  <c r="Q31" i="1"/>
  <c r="O9" i="1"/>
  <c r="O18" i="1"/>
  <c r="O21" i="1"/>
  <c r="O32" i="1"/>
  <c r="O43" i="1"/>
  <c r="O54" i="1"/>
  <c r="O24" i="1"/>
  <c r="Q41" i="1"/>
  <c r="O49" i="1"/>
  <c r="Q49" i="1" s="1"/>
  <c r="Q44" i="1"/>
  <c r="Q36" i="1"/>
  <c r="G14" i="1"/>
  <c r="Q14" i="1" s="1"/>
  <c r="G21" i="1"/>
  <c r="G35" i="1"/>
  <c r="Q35" i="1" s="1"/>
  <c r="G51" i="1"/>
  <c r="Q51" i="1" s="1"/>
  <c r="G10" i="1"/>
  <c r="G38" i="1"/>
  <c r="G19" i="1"/>
  <c r="G8" i="1"/>
  <c r="Q8" i="1" s="1"/>
  <c r="G12" i="1"/>
  <c r="Q12" i="1" s="1"/>
  <c r="G30" i="1"/>
  <c r="G46" i="1"/>
  <c r="Q46" i="1" s="1"/>
  <c r="G54" i="1"/>
  <c r="G4" i="1"/>
  <c r="G6" i="1"/>
  <c r="G27" i="1"/>
  <c r="Q27" i="1" s="1"/>
  <c r="G43" i="1"/>
  <c r="G11" i="1"/>
  <c r="Q11" i="1" s="1"/>
  <c r="G39" i="1"/>
  <c r="Q39" i="1" s="1"/>
  <c r="G47" i="1"/>
  <c r="Q47" i="1" s="1"/>
  <c r="G55" i="1"/>
  <c r="Q55" i="1" s="1"/>
  <c r="G9" i="1"/>
  <c r="G16" i="1"/>
  <c r="Q16" i="1" s="1"/>
  <c r="G18" i="1"/>
  <c r="Q18" i="1" s="1"/>
  <c r="G26" i="1"/>
  <c r="Q26" i="1" s="1"/>
  <c r="G34" i="1"/>
  <c r="Q34" i="1" s="1"/>
  <c r="G42" i="1"/>
  <c r="Q42" i="1" s="1"/>
  <c r="G50" i="1"/>
  <c r="Q50" i="1" s="1"/>
  <c r="AE4" i="1"/>
  <c r="Q20" i="1"/>
  <c r="Q38" i="1"/>
  <c r="Q52" i="1"/>
  <c r="Q54" i="1"/>
  <c r="Q5" i="1"/>
  <c r="Q24" i="1"/>
  <c r="Q40" i="1"/>
  <c r="Q7" i="1"/>
  <c r="Q19" i="1"/>
  <c r="Q53" i="1"/>
  <c r="Q13" i="1"/>
  <c r="Q23" i="1"/>
  <c r="Q32" i="1"/>
  <c r="Y8" i="1"/>
  <c r="Y9" i="1" s="1"/>
  <c r="Q29" i="1"/>
  <c r="Q45" i="1"/>
  <c r="AD5" i="1"/>
  <c r="AE11" i="1"/>
  <c r="AG11" i="1" s="1"/>
  <c r="AE5" i="1"/>
  <c r="AC4" i="1"/>
  <c r="AD4" i="1"/>
  <c r="Q9" i="1" l="1"/>
  <c r="Q10" i="1"/>
  <c r="Q43" i="1"/>
  <c r="Q6" i="1"/>
  <c r="Q21" i="1"/>
  <c r="AE10" i="1"/>
  <c r="U15" i="1"/>
  <c r="AD10" i="1"/>
  <c r="AG5" i="1"/>
  <c r="AA11" i="1"/>
  <c r="AA12" i="1" s="1"/>
  <c r="AG4" i="1"/>
  <c r="Y10" i="1"/>
  <c r="AF4" i="1" l="1"/>
  <c r="AI4" i="1" s="1"/>
  <c r="AH4" i="1"/>
  <c r="AA13" i="1"/>
  <c r="AG10" i="1"/>
  <c r="Y11" i="1"/>
  <c r="U14" i="1"/>
  <c r="AA19" i="1"/>
  <c r="AA20" i="1" s="1"/>
  <c r="AA21" i="1" s="1"/>
  <c r="AA15" i="1"/>
  <c r="AA14" i="1"/>
  <c r="AF5" i="1" l="1"/>
  <c r="AF10" i="1"/>
  <c r="AH10" i="1"/>
  <c r="AJ4" i="1"/>
  <c r="Y12" i="1"/>
  <c r="Y15" i="1" s="1"/>
  <c r="Y19" i="1"/>
  <c r="Y23" i="1" s="1"/>
  <c r="AF11" i="1" l="1"/>
  <c r="AJ10" i="1"/>
  <c r="AI10" i="1"/>
  <c r="AI5" i="1"/>
  <c r="AJ5" i="1"/>
  <c r="AH5" i="1"/>
  <c r="Y13" i="1"/>
  <c r="Y14" i="1"/>
  <c r="Y20" i="1"/>
  <c r="Y21" i="1" s="1"/>
  <c r="AH11" i="1" l="1"/>
  <c r="AI11" i="1"/>
  <c r="AJ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<sst xmlns="http://schemas.openxmlformats.org/spreadsheetml/2006/main" count="100" uniqueCount="66">
  <si>
    <t>Post deflection</t>
  </si>
  <si>
    <t>Original values</t>
  </si>
  <si>
    <t>Constants</t>
  </si>
  <si>
    <t>Value</t>
  </si>
  <si>
    <t>Uncertainties</t>
  </si>
  <si>
    <t>OLS Calculated values</t>
  </si>
  <si>
    <t>Deming Regression</t>
  </si>
  <si>
    <t>t</t>
  </si>
  <si>
    <t>x</t>
  </si>
  <si>
    <t>y</t>
  </si>
  <si>
    <t>x corrected</t>
  </si>
  <si>
    <t>y corrected</t>
  </si>
  <si>
    <t>total distance</t>
  </si>
  <si>
    <t>X corrected</t>
  </si>
  <si>
    <t>Wire - ref</t>
  </si>
  <si>
    <t>alpha</t>
  </si>
  <si>
    <t>Wire length</t>
  </si>
  <si>
    <r>
      <t>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m)</t>
    </r>
  </si>
  <si>
    <t>m</t>
  </si>
  <si>
    <t>b</t>
  </si>
  <si>
    <t>coeff</t>
  </si>
  <si>
    <t>std err</t>
  </si>
  <si>
    <t>df</t>
  </si>
  <si>
    <t>t stat</t>
  </si>
  <si>
    <t>p-value</t>
  </si>
  <si>
    <t>lower</t>
  </si>
  <si>
    <t>upper</t>
  </si>
  <si>
    <t>Wire length offset</t>
  </si>
  <si>
    <t>Δm</t>
  </si>
  <si>
    <t>Δb</t>
  </si>
  <si>
    <t>Wire Length total</t>
  </si>
  <si>
    <t>R^2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</si>
  <si>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y</t>
    </r>
  </si>
  <si>
    <t>Wire diameter</t>
  </si>
  <si>
    <t>F</t>
  </si>
  <si>
    <t>Degrees of Freedom</t>
  </si>
  <si>
    <t>Wire deflection</t>
  </si>
  <si>
    <t>Ssreg</t>
  </si>
  <si>
    <t>Ssresid</t>
  </si>
  <si>
    <t>Hypothesis Testing</t>
  </si>
  <si>
    <t>Post height</t>
  </si>
  <si>
    <t>A</t>
  </si>
  <si>
    <t>Post height offset</t>
  </si>
  <si>
    <t>ΔA</t>
  </si>
  <si>
    <t>test</t>
  </si>
  <si>
    <t>param</t>
  </si>
  <si>
    <t>Post Length total</t>
  </si>
  <si>
    <t>ΔA/A</t>
  </si>
  <si>
    <t>slope = 1</t>
  </si>
  <si>
    <t>Post diameter</t>
  </si>
  <si>
    <t>R</t>
  </si>
  <si>
    <t>identity</t>
  </si>
  <si>
    <t>ΔR</t>
  </si>
  <si>
    <t>Micon adjustment</t>
  </si>
  <si>
    <t>ΔR/R</t>
  </si>
  <si>
    <t>Max R</t>
  </si>
  <si>
    <t>Min R</t>
  </si>
  <si>
    <t>Ew (*10^11)</t>
  </si>
  <si>
    <t>ΔEw</t>
  </si>
  <si>
    <t>ΔEw/Ew</t>
  </si>
  <si>
    <t>Ep</t>
  </si>
  <si>
    <t>ΔEp</t>
  </si>
  <si>
    <t>ΔEp/Ep</t>
  </si>
  <si>
    <t>Ep (Mpa)</t>
  </si>
  <si>
    <t>1_AlO,_10,_2</t>
  </si>
  <si>
    <t>1_AlO,_10,_2_ref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</si>
</sst>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2" xfId="0" applyBorder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Wire</a:t>
            </a:r>
            <a:r>
              <a:rPr lang="en-US" baseline="0"/>
              <a:t> slippage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Post 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'188-I_row-2_post-7'!$D$3:$D$89</c:f>
              <c:numCache>
                <c:formatCode>General</c:formatCode>
                <c:ptCount val="87"/>
                <c:pt idx="0">
                  <c:v>0</c:v>
                </c:pt>
                <c:pt idx="1">
                  <c:v>-0.76709600000003775</c:v>
                </c:pt>
                <c:pt idx="2">
                  <c:v>-2.0083859999999731</c:v>
                </c:pt>
                <c:pt idx="3">
                  <c:v>-2.4759730000000673</c:v>
                </c:pt>
                <c:pt idx="4">
                  <c:v>-1.6280830000000606</c:v>
                </c:pt>
                <c:pt idx="5">
                  <c:v>-0.5917779999999766</c:v>
                </c:pt>
                <c:pt idx="6">
                  <c:v>-0.71287899999992987</c:v>
                </c:pt>
                <c:pt idx="7">
                  <c:v>-1.6274359999999888</c:v>
                </c:pt>
                <c:pt idx="8">
                  <c:v>-2.2794550000000982</c:v>
                </c:pt>
                <c:pt idx="9">
                  <c:v>-1.7830320000000484</c:v>
                </c:pt>
                <c:pt idx="10">
                  <c:v>-0.83498099999997066</c:v>
                </c:pt>
                <c:pt idx="11">
                  <c:v>-0.68194599999992533</c:v>
                </c:pt>
                <c:pt idx="12">
                  <c:v>-1.1107710000001134</c:v>
                </c:pt>
                <c:pt idx="13">
                  <c:v>-1.6696699999999964</c:v>
                </c:pt>
                <c:pt idx="14">
                  <c:v>-1.5414319999999861</c:v>
                </c:pt>
                <c:pt idx="15">
                  <c:v>-0.93704299999990326</c:v>
                </c:pt>
                <c:pt idx="16">
                  <c:v>-0.69371200000000499</c:v>
                </c:pt>
                <c:pt idx="17">
                  <c:v>-0.93833999999992557</c:v>
                </c:pt>
                <c:pt idx="18">
                  <c:v>-1.1189440000000559</c:v>
                </c:pt>
                <c:pt idx="19">
                  <c:v>-0.71231600000010076</c:v>
                </c:pt>
                <c:pt idx="20">
                  <c:v>-2.4730000000090513E-3</c:v>
                </c:pt>
                <c:pt idx="21">
                  <c:v>5.1692000000002736E-2</c:v>
                </c:pt>
                <c:pt idx="22">
                  <c:v>-0.29363899999998466</c:v>
                </c:pt>
                <c:pt idx="23">
                  <c:v>-0.42352099999993698</c:v>
                </c:pt>
                <c:pt idx="24">
                  <c:v>3.346600000008948E-2</c:v>
                </c:pt>
                <c:pt idx="25">
                  <c:v>0.64417899999989459</c:v>
                </c:pt>
                <c:pt idx="26">
                  <c:v>0.73684099999991304</c:v>
                </c:pt>
                <c:pt idx="27">
                  <c:v>-5.4100000000062209E-2</c:v>
                </c:pt>
                <c:pt idx="28">
                  <c:v>-0.36322399999994559</c:v>
                </c:pt>
                <c:pt idx="29">
                  <c:v>0.26847399999996924</c:v>
                </c:pt>
                <c:pt idx="30">
                  <c:v>1.0602890000000116</c:v>
                </c:pt>
                <c:pt idx="31">
                  <c:v>1.0638759999999365</c:v>
                </c:pt>
                <c:pt idx="32">
                  <c:v>0.16008800000008705</c:v>
                </c:pt>
                <c:pt idx="33">
                  <c:v>-0.54380799999989904</c:v>
                </c:pt>
                <c:pt idx="34">
                  <c:v>-0.15391999999997097</c:v>
                </c:pt>
                <c:pt idx="35">
                  <c:v>0.94746899999995549</c:v>
                </c:pt>
                <c:pt idx="36">
                  <c:v>1.4501530000000002</c:v>
                </c:pt>
                <c:pt idx="37">
                  <c:v>0.66116299999998773</c:v>
                </c:pt>
                <c:pt idx="38">
                  <c:v>-0.12840899999991962</c:v>
                </c:pt>
                <c:pt idx="39">
                  <c:v>5.3969999999935681E-2</c:v>
                </c:pt>
                <c:pt idx="40">
                  <c:v>1.0009350000000268</c:v>
                </c:pt>
                <c:pt idx="41">
                  <c:v>2.1129710000000159</c:v>
                </c:pt>
                <c:pt idx="42">
                  <c:v>2.3051559999998972</c:v>
                </c:pt>
                <c:pt idx="43">
                  <c:v>1.2074900000000071</c:v>
                </c:pt>
                <c:pt idx="44">
                  <c:v>0.43399999999996908</c:v>
                </c:pt>
                <c:pt idx="45">
                  <c:v>0.97403000000008433</c:v>
                </c:pt>
                <c:pt idx="46">
                  <c:v>1.8360159999999723</c:v>
                </c:pt>
                <c:pt idx="47">
                  <c:v>2.6013450000000375</c:v>
                </c:pt>
                <c:pt idx="48">
                  <c:v>2.0767940000000635</c:v>
                </c:pt>
                <c:pt idx="49">
                  <c:v>0.8782450000001063</c:v>
                </c:pt>
                <c:pt idx="50">
                  <c:v>0.8873470000000907</c:v>
                </c:pt>
                <c:pt idx="51">
                  <c:v>1.5299700000000485</c:v>
                </c:pt>
                <c:pt idx="52">
                  <c:v>3.1611669999999776</c:v>
                </c:pt>
                <c:pt idx="53">
                  <c:v>3.2806390000000647</c:v>
                </c:pt>
                <c:pt idx="54">
                  <c:v>2.426785000000109</c:v>
                </c:pt>
                <c:pt idx="55">
                  <c:v>1.6431780000000344</c:v>
                </c:pt>
                <c:pt idx="56">
                  <c:v>2.3614219999999477</c:v>
                </c:pt>
                <c:pt idx="57">
                  <c:v>3.4183579999998983</c:v>
                </c:pt>
                <c:pt idx="58">
                  <c:v>4.876547999999957</c:v>
                </c:pt>
                <c:pt idx="59">
                  <c:v>4.2141309999999521</c:v>
                </c:pt>
                <c:pt idx="60">
                  <c:v>3.2974609999998847</c:v>
                </c:pt>
                <c:pt idx="61">
                  <c:v>3.0792169999999714</c:v>
                </c:pt>
                <c:pt idx="62">
                  <c:v>3.8820040000000517</c:v>
                </c:pt>
                <c:pt idx="63">
                  <c:v>5.0160929999999553</c:v>
                </c:pt>
                <c:pt idx="64">
                  <c:v>5.1586640000000443</c:v>
                </c:pt>
                <c:pt idx="65">
                  <c:v>4.5609110000000328</c:v>
                </c:pt>
                <c:pt idx="66">
                  <c:v>4.0533949999999095</c:v>
                </c:pt>
                <c:pt idx="67">
                  <c:v>4.0233160000000225</c:v>
                </c:pt>
              </c:numCache>
            </c:numRef>
          </c:xVal>
          <c:yVal>
            <c:numRef>
              <c:f>'188-I_row-2_post-7'!$E$3:$E$89</c:f>
              <c:numCache>
                <c:formatCode>General</c:formatCode>
                <c:ptCount val="87"/>
                <c:pt idx="0">
                  <c:v>0</c:v>
                </c:pt>
                <c:pt idx="1">
                  <c:v>0.84773570000004383</c:v>
                </c:pt>
                <c:pt idx="2">
                  <c:v>1.6520715000000337</c:v>
                </c:pt>
                <c:pt idx="3">
                  <c:v>2.2600235999999541</c:v>
                </c:pt>
                <c:pt idx="4">
                  <c:v>3.3818516000000045</c:v>
                </c:pt>
                <c:pt idx="5">
                  <c:v>4.8468586999999843</c:v>
                </c:pt>
                <c:pt idx="6">
                  <c:v>5.8071827999999641</c:v>
                </c:pt>
                <c:pt idx="7">
                  <c:v>6.7935321999999587</c:v>
                </c:pt>
                <c:pt idx="8">
                  <c:v>7.4899186999999756</c:v>
                </c:pt>
                <c:pt idx="9">
                  <c:v>8.2419297999999799</c:v>
                </c:pt>
                <c:pt idx="10">
                  <c:v>9.8269533999999794</c:v>
                </c:pt>
                <c:pt idx="11">
                  <c:v>11.572297400000025</c:v>
                </c:pt>
                <c:pt idx="12">
                  <c:v>13.355120400000033</c:v>
                </c:pt>
                <c:pt idx="13">
                  <c:v>15.048284400000057</c:v>
                </c:pt>
                <c:pt idx="14">
                  <c:v>16.596178099999975</c:v>
                </c:pt>
                <c:pt idx="15">
                  <c:v>17.36401479999995</c:v>
                </c:pt>
                <c:pt idx="16">
                  <c:v>18.469721400000026</c:v>
                </c:pt>
                <c:pt idx="17">
                  <c:v>20.306827999999996</c:v>
                </c:pt>
                <c:pt idx="18">
                  <c:v>23.894381500000009</c:v>
                </c:pt>
                <c:pt idx="19">
                  <c:v>30.674120600000037</c:v>
                </c:pt>
                <c:pt idx="20">
                  <c:v>37.550864300000057</c:v>
                </c:pt>
                <c:pt idx="21">
                  <c:v>42.397795999999971</c:v>
                </c:pt>
                <c:pt idx="22">
                  <c:v>45.085267599999952</c:v>
                </c:pt>
                <c:pt idx="23">
                  <c:v>48.308726299999989</c:v>
                </c:pt>
                <c:pt idx="24">
                  <c:v>50.855071899999984</c:v>
                </c:pt>
                <c:pt idx="25">
                  <c:v>53.137201000000005</c:v>
                </c:pt>
                <c:pt idx="26">
                  <c:v>54.48079830000006</c:v>
                </c:pt>
                <c:pt idx="27">
                  <c:v>55.970785100000057</c:v>
                </c:pt>
                <c:pt idx="28">
                  <c:v>57.394682900000021</c:v>
                </c:pt>
                <c:pt idx="29">
                  <c:v>58.485309099999995</c:v>
                </c:pt>
                <c:pt idx="30">
                  <c:v>60.033869299999992</c:v>
                </c:pt>
                <c:pt idx="31">
                  <c:v>60.813229999999976</c:v>
                </c:pt>
                <c:pt idx="32">
                  <c:v>61.684222100000056</c:v>
                </c:pt>
                <c:pt idx="33">
                  <c:v>62.472177600000009</c:v>
                </c:pt>
                <c:pt idx="34">
                  <c:v>64.005490799999961</c:v>
                </c:pt>
                <c:pt idx="35">
                  <c:v>65.027150099999972</c:v>
                </c:pt>
                <c:pt idx="36">
                  <c:v>65.76196189999996</c:v>
                </c:pt>
                <c:pt idx="37">
                  <c:v>66.619352400000025</c:v>
                </c:pt>
                <c:pt idx="38">
                  <c:v>68.239290800000049</c:v>
                </c:pt>
                <c:pt idx="39">
                  <c:v>70.855316700000003</c:v>
                </c:pt>
                <c:pt idx="40">
                  <c:v>73.207960200000002</c:v>
                </c:pt>
                <c:pt idx="41">
                  <c:v>74.879675799999973</c:v>
                </c:pt>
                <c:pt idx="42">
                  <c:v>76.638837400000057</c:v>
                </c:pt>
                <c:pt idx="43">
                  <c:v>78.473154600000044</c:v>
                </c:pt>
                <c:pt idx="44">
                  <c:v>80.763172599999962</c:v>
                </c:pt>
                <c:pt idx="45">
                  <c:v>82.557291100000043</c:v>
                </c:pt>
                <c:pt idx="46">
                  <c:v>84.69024079999997</c:v>
                </c:pt>
                <c:pt idx="47">
                  <c:v>86.029148500000019</c:v>
                </c:pt>
                <c:pt idx="48">
                  <c:v>86.700600799999961</c:v>
                </c:pt>
                <c:pt idx="49">
                  <c:v>87.540785000000028</c:v>
                </c:pt>
                <c:pt idx="50">
                  <c:v>89.472105199999987</c:v>
                </c:pt>
                <c:pt idx="51">
                  <c:v>92.175843200000031</c:v>
                </c:pt>
                <c:pt idx="52">
                  <c:v>95.214262299999973</c:v>
                </c:pt>
                <c:pt idx="53">
                  <c:v>97.541593799999987</c:v>
                </c:pt>
                <c:pt idx="54">
                  <c:v>99.998661699999957</c:v>
                </c:pt>
                <c:pt idx="55">
                  <c:v>102.54374259999997</c:v>
                </c:pt>
                <c:pt idx="56">
                  <c:v>106.09037760000001</c:v>
                </c:pt>
                <c:pt idx="57">
                  <c:v>109.76102119999996</c:v>
                </c:pt>
                <c:pt idx="58">
                  <c:v>113.38028829999996</c:v>
                </c:pt>
                <c:pt idx="59">
                  <c:v>116.62688000000003</c:v>
                </c:pt>
                <c:pt idx="60">
                  <c:v>118.38076809999995</c:v>
                </c:pt>
                <c:pt idx="61">
                  <c:v>120.08252200000004</c:v>
                </c:pt>
                <c:pt idx="62">
                  <c:v>121.47071619999997</c:v>
                </c:pt>
                <c:pt idx="63">
                  <c:v>123.14246219999995</c:v>
                </c:pt>
                <c:pt idx="64">
                  <c:v>124.89710449999995</c:v>
                </c:pt>
                <c:pt idx="65">
                  <c:v>125.86405609999997</c:v>
                </c:pt>
                <c:pt idx="66">
                  <c:v>126.85626379999997</c:v>
                </c:pt>
                <c:pt idx="67">
                  <c:v>128.75622659999999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A-43DF-AC17-BE2E5B7772EB}"/>
            </c:ext>
          </c:extLst>
        </c:ser>
        <c:ser>
          <c:idx val="1"/>
          <c:order val="1"/>
          <c:tx>
            <c:v>Ref 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'188-I_row-2_post-7'!$L$3:$L$80</c:f>
              <c:numCache>
                <c:formatCode>General</c:formatCode>
                <c:ptCount val="78"/>
                <c:pt idx="0">
                  <c:v>0</c:v>
                </c:pt>
                <c:pt idx="1">
                  <c:v>-0.66193000000021129</c:v>
                </c:pt>
                <c:pt idx="2">
                  <c:v>0.44435500000008687</c:v>
                </c:pt>
                <c:pt idx="3">
                  <c:v>0.62083899999970527</c:v>
                </c:pt>
                <c:pt idx="4">
                  <c:v>0.44056499999987864</c:v>
                </c:pt>
                <c:pt idx="5">
                  <c:v>0.7792660000000069</c:v>
                </c:pt>
                <c:pt idx="6">
                  <c:v>8.1110999999964406E-2</c:v>
                </c:pt>
                <c:pt idx="7">
                  <c:v>-8.5935999999946944E-2</c:v>
                </c:pt>
                <c:pt idx="8">
                  <c:v>-0.19792400000005728</c:v>
                </c:pt>
                <c:pt idx="9">
                  <c:v>-8.4565999999995256E-2</c:v>
                </c:pt>
                <c:pt idx="10">
                  <c:v>0.72773899999992864</c:v>
                </c:pt>
                <c:pt idx="11">
                  <c:v>0.25217799999973067</c:v>
                </c:pt>
                <c:pt idx="12">
                  <c:v>1.0150760000001355</c:v>
                </c:pt>
                <c:pt idx="13">
                  <c:v>0.85932700000012119</c:v>
                </c:pt>
                <c:pt idx="14">
                  <c:v>1.6319519999997283</c:v>
                </c:pt>
                <c:pt idx="15">
                  <c:v>-0.17145000000027721</c:v>
                </c:pt>
                <c:pt idx="16">
                  <c:v>0.16993499999989581</c:v>
                </c:pt>
                <c:pt idx="17">
                  <c:v>0.92079899999998815</c:v>
                </c:pt>
                <c:pt idx="18">
                  <c:v>0.95769799999970928</c:v>
                </c:pt>
                <c:pt idx="19">
                  <c:v>0.65438300000005256</c:v>
                </c:pt>
                <c:pt idx="20">
                  <c:v>0.96869699999979275</c:v>
                </c:pt>
                <c:pt idx="21">
                  <c:v>1.4632999999776075E-2</c:v>
                </c:pt>
                <c:pt idx="22">
                  <c:v>-0.12436500000012529</c:v>
                </c:pt>
                <c:pt idx="23">
                  <c:v>0.67632700000012846</c:v>
                </c:pt>
                <c:pt idx="24">
                  <c:v>1.5025249999998778</c:v>
                </c:pt>
                <c:pt idx="25">
                  <c:v>1.7982839999999669</c:v>
                </c:pt>
                <c:pt idx="26">
                  <c:v>0.75983599999972284</c:v>
                </c:pt>
                <c:pt idx="27">
                  <c:v>0.59050699999988865</c:v>
                </c:pt>
                <c:pt idx="28">
                  <c:v>1.2785020000001168</c:v>
                </c:pt>
                <c:pt idx="29">
                  <c:v>1.5909819999997126</c:v>
                </c:pt>
                <c:pt idx="30">
                  <c:v>1.6479650000001129</c:v>
                </c:pt>
                <c:pt idx="31">
                  <c:v>1.8551689999999326</c:v>
                </c:pt>
                <c:pt idx="32">
                  <c:v>0.91686600000002727</c:v>
                </c:pt>
                <c:pt idx="33">
                  <c:v>1.886058999999932</c:v>
                </c:pt>
                <c:pt idx="34">
                  <c:v>2.392949999999928</c:v>
                </c:pt>
                <c:pt idx="35">
                  <c:v>1.5436369999997623</c:v>
                </c:pt>
                <c:pt idx="36">
                  <c:v>1.7333570000000691</c:v>
                </c:pt>
                <c:pt idx="37">
                  <c:v>0.83070300000008501</c:v>
                </c:pt>
                <c:pt idx="38">
                  <c:v>2.6228550000000723</c:v>
                </c:pt>
                <c:pt idx="39">
                  <c:v>1.1459979999999632</c:v>
                </c:pt>
                <c:pt idx="40">
                  <c:v>1.7462860000000546</c:v>
                </c:pt>
                <c:pt idx="41">
                  <c:v>0.75151000000005297</c:v>
                </c:pt>
                <c:pt idx="42">
                  <c:v>0.80152700000007826</c:v>
                </c:pt>
                <c:pt idx="43">
                  <c:v>1.8194619999999304</c:v>
                </c:pt>
                <c:pt idx="44">
                  <c:v>0.83419899999989866</c:v>
                </c:pt>
                <c:pt idx="45">
                  <c:v>0.70595899999989342</c:v>
                </c:pt>
                <c:pt idx="46">
                  <c:v>0.73128199999973731</c:v>
                </c:pt>
                <c:pt idx="47">
                  <c:v>1.7422499999997854</c:v>
                </c:pt>
                <c:pt idx="48">
                  <c:v>0.4234839999999167</c:v>
                </c:pt>
                <c:pt idx="49">
                  <c:v>-0.19810300000017378</c:v>
                </c:pt>
                <c:pt idx="50">
                  <c:v>2.5602559999997538</c:v>
                </c:pt>
                <c:pt idx="51">
                  <c:v>2.7260780000001432</c:v>
                </c:pt>
                <c:pt idx="52">
                  <c:v>5.0699999997050327E-3</c:v>
                </c:pt>
                <c:pt idx="53">
                  <c:v>-0.15965300000016214</c:v>
                </c:pt>
                <c:pt idx="54">
                  <c:v>0.12253800000007686</c:v>
                </c:pt>
                <c:pt idx="55">
                  <c:v>1.6076749999997446</c:v>
                </c:pt>
                <c:pt idx="56">
                  <c:v>1.0968410000000404</c:v>
                </c:pt>
                <c:pt idx="57">
                  <c:v>1.7391999999999825</c:v>
                </c:pt>
                <c:pt idx="58">
                  <c:v>1.5750100000000202</c:v>
                </c:pt>
                <c:pt idx="59">
                  <c:v>2.4902200000001358</c:v>
                </c:pt>
                <c:pt idx="60">
                  <c:v>1.6050030000001243</c:v>
                </c:pt>
                <c:pt idx="61">
                  <c:v>1.8105970000001435</c:v>
                </c:pt>
                <c:pt idx="62">
                  <c:v>1.4696800000001531</c:v>
                </c:pt>
                <c:pt idx="63">
                  <c:v>2.2340079999999034</c:v>
                </c:pt>
                <c:pt idx="64">
                  <c:v>1.6907719999999244</c:v>
                </c:pt>
                <c:pt idx="65">
                  <c:v>2.1179910000000746</c:v>
                </c:pt>
                <c:pt idx="66">
                  <c:v>2.9106919999999263</c:v>
                </c:pt>
                <c:pt idx="67">
                  <c:v>2.5227420000001075</c:v>
                </c:pt>
              </c:numCache>
            </c:numRef>
          </c:xVal>
          <c:yVal>
            <c:numRef>
              <c:f>'188-I_row-2_post-7'!$M$3:$M$80</c:f>
              <c:numCache>
                <c:formatCode>General</c:formatCode>
                <c:ptCount val="78"/>
                <c:pt idx="0">
                  <c:v>0</c:v>
                </c:pt>
                <c:pt idx="1">
                  <c:v>-1.6717165000000023</c:v>
                </c:pt>
                <c:pt idx="2">
                  <c:v>-2.4403317000000015</c:v>
                </c:pt>
                <c:pt idx="3">
                  <c:v>-3.3091335000000299</c:v>
                </c:pt>
                <c:pt idx="4">
                  <c:v>-4.9596708999999919</c:v>
                </c:pt>
                <c:pt idx="5">
                  <c:v>-6.6605474000000413</c:v>
                </c:pt>
                <c:pt idx="6">
                  <c:v>-8.3415353999999979</c:v>
                </c:pt>
                <c:pt idx="7">
                  <c:v>-9.9824998000000278</c:v>
                </c:pt>
                <c:pt idx="8">
                  <c:v>-10.792745700000069</c:v>
                </c:pt>
                <c:pt idx="9">
                  <c:v>11.647107600000027</c:v>
                </c:pt>
                <c:pt idx="10">
                  <c:v>13.318429199999969</c:v>
                </c:pt>
                <c:pt idx="11">
                  <c:v>15.874285200000031</c:v>
                </c:pt>
                <c:pt idx="12">
                  <c:v>18.362804800000049</c:v>
                </c:pt>
                <c:pt idx="13">
                  <c:v>20.845068999999967</c:v>
                </c:pt>
                <c:pt idx="14">
                  <c:v>22.506357900000012</c:v>
                </c:pt>
                <c:pt idx="15">
                  <c:v>24.132919399999992</c:v>
                </c:pt>
                <c:pt idx="16">
                  <c:v>25.853574699999967</c:v>
                </c:pt>
                <c:pt idx="17">
                  <c:v>28.352522600000043</c:v>
                </c:pt>
                <c:pt idx="18">
                  <c:v>33.357540599999993</c:v>
                </c:pt>
                <c:pt idx="19">
                  <c:v>42.469551000000024</c:v>
                </c:pt>
                <c:pt idx="20">
                  <c:v>51.691717199999971</c:v>
                </c:pt>
                <c:pt idx="21">
                  <c:v>58.328308800000059</c:v>
                </c:pt>
                <c:pt idx="22">
                  <c:v>62.470676000000026</c:v>
                </c:pt>
                <c:pt idx="23">
                  <c:v>66.64424889999998</c:v>
                </c:pt>
                <c:pt idx="24">
                  <c:v>69.982719900000006</c:v>
                </c:pt>
                <c:pt idx="25">
                  <c:v>72.541224700000043</c:v>
                </c:pt>
                <c:pt idx="26">
                  <c:v>74.986729299999979</c:v>
                </c:pt>
                <c:pt idx="27">
                  <c:v>77.452686999999969</c:v>
                </c:pt>
                <c:pt idx="28">
                  <c:v>79.125402600000029</c:v>
                </c:pt>
                <c:pt idx="29">
                  <c:v>80.826958900000022</c:v>
                </c:pt>
                <c:pt idx="30">
                  <c:v>82.500885100000005</c:v>
                </c:pt>
                <c:pt idx="31">
                  <c:v>83.375753799999984</c:v>
                </c:pt>
                <c:pt idx="32">
                  <c:v>85.014150100000052</c:v>
                </c:pt>
                <c:pt idx="33">
                  <c:v>85.874520200000006</c:v>
                </c:pt>
                <c:pt idx="34">
                  <c:v>87.495617700000025</c:v>
                </c:pt>
                <c:pt idx="35">
                  <c:v>89.145201100000008</c:v>
                </c:pt>
                <c:pt idx="36">
                  <c:v>90.011221299999988</c:v>
                </c:pt>
                <c:pt idx="37">
                  <c:v>91.656662600000004</c:v>
                </c:pt>
                <c:pt idx="38">
                  <c:v>93.376552100000026</c:v>
                </c:pt>
                <c:pt idx="39">
                  <c:v>97.528593600000022</c:v>
                </c:pt>
                <c:pt idx="40">
                  <c:v>100.01574619999997</c:v>
                </c:pt>
                <c:pt idx="41">
                  <c:v>102.4730687</c:v>
                </c:pt>
                <c:pt idx="42">
                  <c:v>104.98311480000007</c:v>
                </c:pt>
                <c:pt idx="43">
                  <c:v>107.53566420000004</c:v>
                </c:pt>
                <c:pt idx="44">
                  <c:v>110.82432310000002</c:v>
                </c:pt>
                <c:pt idx="45">
                  <c:v>113.29775519999998</c:v>
                </c:pt>
                <c:pt idx="46">
                  <c:v>115.80708140000002</c:v>
                </c:pt>
                <c:pt idx="47">
                  <c:v>117.52284229999998</c:v>
                </c:pt>
                <c:pt idx="48">
                  <c:v>119.10003089999998</c:v>
                </c:pt>
                <c:pt idx="49">
                  <c:v>120.78182470000002</c:v>
                </c:pt>
                <c:pt idx="50">
                  <c:v>122.5286294</c:v>
                </c:pt>
                <c:pt idx="51">
                  <c:v>125.88733939999997</c:v>
                </c:pt>
                <c:pt idx="52">
                  <c:v>130.81670280000003</c:v>
                </c:pt>
                <c:pt idx="53">
                  <c:v>134.12430640000002</c:v>
                </c:pt>
                <c:pt idx="54">
                  <c:v>137.50622829999998</c:v>
                </c:pt>
                <c:pt idx="55">
                  <c:v>140.83434439999996</c:v>
                </c:pt>
                <c:pt idx="56">
                  <c:v>145.86913030000005</c:v>
                </c:pt>
                <c:pt idx="57">
                  <c:v>150.02724150000006</c:v>
                </c:pt>
                <c:pt idx="58">
                  <c:v>154.98952120000001</c:v>
                </c:pt>
                <c:pt idx="59">
                  <c:v>159.18131460000006</c:v>
                </c:pt>
                <c:pt idx="60">
                  <c:v>162.49341149999998</c:v>
                </c:pt>
                <c:pt idx="61">
                  <c:v>165.0378614</c:v>
                </c:pt>
                <c:pt idx="62">
                  <c:v>166.63898879999999</c:v>
                </c:pt>
                <c:pt idx="63">
                  <c:v>168.30933279999999</c:v>
                </c:pt>
                <c:pt idx="64">
                  <c:v>170.83137180000006</c:v>
                </c:pt>
                <c:pt idx="65">
                  <c:v>172.46051490000002</c:v>
                </c:pt>
                <c:pt idx="66">
                  <c:v>174.23099869999999</c:v>
                </c:pt>
                <c:pt idx="67">
                  <c:v>176.67920590000006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A-43DF-AC17-BE2E5B777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212792"/>
        <c:axId val="587213120"/>
      </c:scatterChart>
      <c:valAx>
        <c:axId val="58721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13120"/>
        <c:crosses val="autoZero"/>
        <c:crossBetween val="midCat"/>
      </c:valAx>
      <c:valAx>
        <c:axId val="5872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12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Yp</a:t>
            </a:r>
            <a:r>
              <a:rPr lang="en-US" baseline="0"/>
              <a:t> vs Yw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'188-I_row-2_post-7'!$Q$3:$Q$70</c:f>
              <c:numCache>
                <c:formatCode>General</c:formatCode>
                <c:ptCount val="68"/>
                <c:pt idx="0">
                  <c:v>0</c:v>
                </c:pt>
                <c:pt idx="1">
                  <c:v>0.65471409632767696</c:v>
                </c:pt>
                <c:pt idx="2">
                  <c:v>0.12011046996933228</c:v>
                </c:pt>
                <c:pt idx="3">
                  <c:v>1.4533956752475596E-2</c:v>
                </c:pt>
                <c:pt idx="4">
                  <c:v>1.2258582541070506</c:v>
                </c:pt>
                <c:pt idx="5">
                  <c:v>1.8231267916553513</c:v>
                </c:pt>
                <c:pt idx="6">
                  <c:v>2.4911547045425824</c:v>
                </c:pt>
                <c:pt idx="7">
                  <c:v>2.9971250852616915</c:v>
                </c:pt>
                <c:pt idx="8">
                  <c:v>2.9654609852279963</c:v>
                </c:pt>
                <c:pt idx="9">
                  <c:v>3.2148224748962413</c:v>
                </c:pt>
                <c:pt idx="10">
                  <c:v>3.4759336337852993</c:v>
                </c:pt>
                <c:pt idx="11">
                  <c:v>4.2839148709770907</c:v>
                </c:pt>
                <c:pt idx="12">
                  <c:v>4.9896062831331331</c:v>
                </c:pt>
                <c:pt idx="13">
                  <c:v>5.7221446446187798</c:v>
                </c:pt>
                <c:pt idx="14">
                  <c:v>5.8978398202081621</c:v>
                </c:pt>
                <c:pt idx="15">
                  <c:v>6.7442483989118962</c:v>
                </c:pt>
                <c:pt idx="16">
                  <c:v>7.3713886651460818</c:v>
                </c:pt>
                <c:pt idx="17">
                  <c:v>8.0389750629160659</c:v>
                </c:pt>
                <c:pt idx="18">
                  <c:v>9.4507190398108776</c:v>
                </c:pt>
                <c:pt idx="19">
                  <c:v>11.792201956508197</c:v>
                </c:pt>
                <c:pt idx="20">
                  <c:v>14.149928658544802</c:v>
                </c:pt>
                <c:pt idx="21">
                  <c:v>15.930483123711049</c:v>
                </c:pt>
                <c:pt idx="22">
                  <c:v>17.384575970310287</c:v>
                </c:pt>
                <c:pt idx="23">
                  <c:v>18.337097840620494</c:v>
                </c:pt>
                <c:pt idx="24">
                  <c:v>19.143764693219808</c:v>
                </c:pt>
                <c:pt idx="25">
                  <c:v>19.422405318530934</c:v>
                </c:pt>
                <c:pt idx="26">
                  <c:v>20.504798007696131</c:v>
                </c:pt>
                <c:pt idx="27">
                  <c:v>21.484126763514482</c:v>
                </c:pt>
                <c:pt idx="28">
                  <c:v>21.739898667473277</c:v>
                </c:pt>
                <c:pt idx="29">
                  <c:v>22.356690367096377</c:v>
                </c:pt>
                <c:pt idx="30">
                  <c:v>22.47411088276337</c:v>
                </c:pt>
                <c:pt idx="31">
                  <c:v>22.573855558430246</c:v>
                </c:pt>
                <c:pt idx="32">
                  <c:v>23.334664257080526</c:v>
                </c:pt>
                <c:pt idx="33">
                  <c:v>23.420684999997057</c:v>
                </c:pt>
                <c:pt idx="34">
                  <c:v>23.522658547732448</c:v>
                </c:pt>
                <c:pt idx="35">
                  <c:v>24.12451268018124</c:v>
                </c:pt>
                <c:pt idx="36">
                  <c:v>24.249960470623208</c:v>
                </c:pt>
                <c:pt idx="37">
                  <c:v>25.037793766406793</c:v>
                </c:pt>
                <c:pt idx="38">
                  <c:v>25.173969921938095</c:v>
                </c:pt>
                <c:pt idx="39">
                  <c:v>26.679989069105844</c:v>
                </c:pt>
                <c:pt idx="40">
                  <c:v>26.816187695292612</c:v>
                </c:pt>
                <c:pt idx="41">
                  <c:v>27.566342343647065</c:v>
                </c:pt>
                <c:pt idx="42">
                  <c:v>28.31267751190002</c:v>
                </c:pt>
                <c:pt idx="43">
                  <c:v>29.068611340692343</c:v>
                </c:pt>
                <c:pt idx="44">
                  <c:v>30.063123962617709</c:v>
                </c:pt>
                <c:pt idx="45">
                  <c:v>30.736917780476617</c:v>
                </c:pt>
                <c:pt idx="46">
                  <c:v>31.099250140538004</c:v>
                </c:pt>
                <c:pt idx="47">
                  <c:v>31.467286642265279</c:v>
                </c:pt>
                <c:pt idx="48">
                  <c:v>32.375313179415272</c:v>
                </c:pt>
                <c:pt idx="49">
                  <c:v>33.2367968155353</c:v>
                </c:pt>
                <c:pt idx="50">
                  <c:v>33.078869707092778</c:v>
                </c:pt>
                <c:pt idx="51">
                  <c:v>33.728312576473698</c:v>
                </c:pt>
                <c:pt idx="52">
                  <c:v>35.549978790954782</c:v>
                </c:pt>
                <c:pt idx="53">
                  <c:v>36.527653967903305</c:v>
                </c:pt>
                <c:pt idx="54">
                  <c:v>37.47817871264786</c:v>
                </c:pt>
                <c:pt idx="55">
                  <c:v>38.286613163128138</c:v>
                </c:pt>
                <c:pt idx="56">
                  <c:v>39.756598701982142</c:v>
                </c:pt>
                <c:pt idx="57">
                  <c:v>40.223083694062751</c:v>
                </c:pt>
                <c:pt idx="58">
                  <c:v>41.512412314218921</c:v>
                </c:pt>
                <c:pt idx="59">
                  <c:v>42.497801110310377</c:v>
                </c:pt>
                <c:pt idx="60">
                  <c:v>44.07465379659962</c:v>
                </c:pt>
                <c:pt idx="61">
                  <c:v>44.925798012722026</c:v>
                </c:pt>
                <c:pt idx="62">
                  <c:v>45.112738032109149</c:v>
                </c:pt>
                <c:pt idx="63">
                  <c:v>45.079575610575446</c:v>
                </c:pt>
                <c:pt idx="64">
                  <c:v>45.836144591821721</c:v>
                </c:pt>
                <c:pt idx="65">
                  <c:v>46.526854547560703</c:v>
                </c:pt>
                <c:pt idx="66">
                  <c:v>47.334304267342191</c:v>
                </c:pt>
                <c:pt idx="67">
                  <c:v>47.878145030028378</c:v>
                </c:pt>
              </c:numCache>
            </c:numRef>
          </c:xVal>
          <c:yVal>
            <c:numRef>
              <c:f>'188-I_row-2_post-7'!$G$3:$G$70</c:f>
              <c:numCache>
                <c:formatCode>General</c:formatCode>
                <c:ptCount val="68"/>
                <c:pt idx="0">
                  <c:v>0</c:v>
                </c:pt>
                <c:pt idx="1">
                  <c:v>1.1432812822182572</c:v>
                </c:pt>
                <c:pt idx="2">
                  <c:v>2.6005681237199409</c:v>
                </c:pt>
                <c:pt idx="3">
                  <c:v>3.3523348533948818</c:v>
                </c:pt>
                <c:pt idx="4">
                  <c:v>3.753341777577921</c:v>
                </c:pt>
                <c:pt idx="5">
                  <c:v>4.8828516728495357</c:v>
                </c:pt>
                <c:pt idx="6">
                  <c:v>5.8507750376558079</c:v>
                </c:pt>
                <c:pt idx="7">
                  <c:v>6.9857446050175813</c:v>
                </c:pt>
                <c:pt idx="8">
                  <c:v>7.8290993881566466</c:v>
                </c:pt>
                <c:pt idx="9">
                  <c:v>8.4325921246762476</c:v>
                </c:pt>
                <c:pt idx="10">
                  <c:v>9.8623631243293861</c:v>
                </c:pt>
                <c:pt idx="11">
                  <c:v>11.592373245412832</c:v>
                </c:pt>
                <c:pt idx="12">
                  <c:v>13.401233268357741</c:v>
                </c:pt>
                <c:pt idx="13">
                  <c:v>15.14062948797655</c:v>
                </c:pt>
                <c:pt idx="14">
                  <c:v>16.667607510903977</c:v>
                </c:pt>
                <c:pt idx="15">
                  <c:v>17.389280018404044</c:v>
                </c:pt>
                <c:pt idx="16">
                  <c:v>18.482744518403184</c:v>
                </c:pt>
                <c:pt idx="17">
                  <c:v>20.328495895594038</c:v>
                </c:pt>
                <c:pt idx="18">
                  <c:v>23.920566526373882</c:v>
                </c:pt>
                <c:pt idx="19">
                  <c:v>30.682390204597862</c:v>
                </c:pt>
                <c:pt idx="20">
                  <c:v>37.55086438143266</c:v>
                </c:pt>
                <c:pt idx="21">
                  <c:v>42.397827511801559</c:v>
                </c:pt>
                <c:pt idx="22">
                  <c:v>45.086223820873784</c:v>
                </c:pt>
                <c:pt idx="23">
                  <c:v>48.310582761603605</c:v>
                </c:pt>
                <c:pt idx="24">
                  <c:v>50.855082911419231</c:v>
                </c:pt>
                <c:pt idx="25">
                  <c:v>53.141105527627502</c:v>
                </c:pt>
                <c:pt idx="26">
                  <c:v>54.485780879643919</c:v>
                </c:pt>
                <c:pt idx="27">
                  <c:v>55.970811245866258</c:v>
                </c:pt>
                <c:pt idx="28">
                  <c:v>57.395832225569571</c:v>
                </c:pt>
                <c:pt idx="29">
                  <c:v>58.485925305249452</c:v>
                </c:pt>
                <c:pt idx="30">
                  <c:v>60.043231724258504</c:v>
                </c:pt>
                <c:pt idx="31">
                  <c:v>60.82253509330463</c:v>
                </c:pt>
                <c:pt idx="32">
                  <c:v>61.68442983646586</c:v>
                </c:pt>
                <c:pt idx="33">
                  <c:v>62.474544425924442</c:v>
                </c:pt>
                <c:pt idx="34">
                  <c:v>64.005675872654294</c:v>
                </c:pt>
                <c:pt idx="35">
                  <c:v>65.034052216003644</c:v>
                </c:pt>
                <c:pt idx="36">
                  <c:v>65.777949015307982</c:v>
                </c:pt>
                <c:pt idx="37">
                  <c:v>66.622633171527809</c:v>
                </c:pt>
                <c:pt idx="38">
                  <c:v>68.239411616442382</c:v>
                </c:pt>
                <c:pt idx="39">
                  <c:v>70.8553372542831</c:v>
                </c:pt>
                <c:pt idx="40">
                  <c:v>73.214802516424299</c:v>
                </c:pt>
                <c:pt idx="41">
                  <c:v>74.909482005684325</c:v>
                </c:pt>
                <c:pt idx="42">
                  <c:v>76.673496999993304</c:v>
                </c:pt>
                <c:pt idx="43">
                  <c:v>78.482444055824416</c:v>
                </c:pt>
                <c:pt idx="44">
                  <c:v>80.764338692379482</c:v>
                </c:pt>
                <c:pt idx="45">
                  <c:v>82.563036815581384</c:v>
                </c:pt>
                <c:pt idx="46">
                  <c:v>84.710140133954653</c:v>
                </c:pt>
                <c:pt idx="47">
                  <c:v>86.068469182645984</c:v>
                </c:pt>
                <c:pt idx="48">
                  <c:v>86.725470609270204</c:v>
                </c:pt>
                <c:pt idx="49">
                  <c:v>87.545190345879391</c:v>
                </c:pt>
                <c:pt idx="50">
                  <c:v>89.476505260421717</c:v>
                </c:pt>
                <c:pt idx="51">
                  <c:v>92.188539840003386</c:v>
                </c:pt>
                <c:pt idx="52">
                  <c:v>95.266724107293015</c:v>
                </c:pt>
                <c:pt idx="53">
                  <c:v>97.596747452425475</c:v>
                </c:pt>
                <c:pt idx="54">
                  <c:v>100.0281041869097</c:v>
                </c:pt>
                <c:pt idx="55">
                  <c:v>102.55690703387428</c:v>
                </c:pt>
                <c:pt idx="56">
                  <c:v>106.11665530524729</c:v>
                </c:pt>
                <c:pt idx="57">
                  <c:v>109.81423835861634</c:v>
                </c:pt>
                <c:pt idx="58">
                  <c:v>113.48511133795222</c:v>
                </c:pt>
                <c:pt idx="59">
                  <c:v>116.70299070126509</c:v>
                </c:pt>
                <c:pt idx="60">
                  <c:v>118.42668409185697</c:v>
                </c:pt>
                <c:pt idx="61">
                  <c:v>120.12199493520569</c:v>
                </c:pt>
                <c:pt idx="62">
                  <c:v>121.53273159604763</c:v>
                </c:pt>
                <c:pt idx="63">
                  <c:v>123.24458278424682</c:v>
                </c:pt>
                <c:pt idx="64">
                  <c:v>125.00359405532629</c:v>
                </c:pt>
                <c:pt idx="65">
                  <c:v>125.94666540680566</c:v>
                </c:pt>
                <c:pt idx="66">
                  <c:v>126.92100565438807</c:v>
                </c:pt>
                <c:pt idx="67">
                  <c:v>128.81907063748909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0-43FF-A765-C6A1872C1631}"/>
            </c:ext>
          </c:extLst>
        </c:ser>
        <c:ser>
          <c:idx val="1"/>
          <c:order val="1"/>
          <c:tx>
            <c:v>Elastic portion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831016928253091E-2"/>
                  <c:y val="-0.37216203344801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'188-I_row-2_post-7'!$Q$3:$Q$22</c:f>
              <c:numCache>
                <c:formatCode>General</c:formatCode>
                <c:ptCount val="20"/>
                <c:pt idx="0">
                  <c:v>0</c:v>
                </c:pt>
                <c:pt idx="1">
                  <c:v>0.65471409632767696</c:v>
                </c:pt>
                <c:pt idx="2">
                  <c:v>0.12011046996933228</c:v>
                </c:pt>
                <c:pt idx="3">
                  <c:v>1.4533956752475596E-2</c:v>
                </c:pt>
                <c:pt idx="4">
                  <c:v>1.2258582541070506</c:v>
                </c:pt>
                <c:pt idx="5">
                  <c:v>1.8231267916553513</c:v>
                </c:pt>
                <c:pt idx="6">
                  <c:v>2.4911547045425824</c:v>
                </c:pt>
                <c:pt idx="7">
                  <c:v>2.9971250852616915</c:v>
                </c:pt>
                <c:pt idx="8">
                  <c:v>2.9654609852279963</c:v>
                </c:pt>
                <c:pt idx="9">
                  <c:v>3.2148224748962413</c:v>
                </c:pt>
                <c:pt idx="10">
                  <c:v>3.4759336337852993</c:v>
                </c:pt>
                <c:pt idx="11">
                  <c:v>4.2839148709770907</c:v>
                </c:pt>
                <c:pt idx="12">
                  <c:v>4.9896062831331331</c:v>
                </c:pt>
                <c:pt idx="13">
                  <c:v>5.7221446446187798</c:v>
                </c:pt>
                <c:pt idx="14">
                  <c:v>5.8978398202081621</c:v>
                </c:pt>
                <c:pt idx="15">
                  <c:v>6.7442483989118962</c:v>
                </c:pt>
                <c:pt idx="16">
                  <c:v>7.3713886651460818</c:v>
                </c:pt>
                <c:pt idx="17">
                  <c:v>8.0389750629160659</c:v>
                </c:pt>
                <c:pt idx="18">
                  <c:v>9.4507190398108776</c:v>
                </c:pt>
                <c:pt idx="19">
                  <c:v>11.792201956508197</c:v>
                </c:pt>
              </c:numCache>
            </c:numRef>
          </c:xVal>
          <c:yVal>
            <c:numRef>
              <c:f>'188-I_row-2_post-7'!$G$3:$G$22</c:f>
              <c:numCache>
                <c:formatCode>General</c:formatCode>
                <c:ptCount val="20"/>
                <c:pt idx="0">
                  <c:v>0</c:v>
                </c:pt>
                <c:pt idx="1">
                  <c:v>1.1432812822182572</c:v>
                </c:pt>
                <c:pt idx="2">
                  <c:v>2.6005681237199409</c:v>
                </c:pt>
                <c:pt idx="3">
                  <c:v>3.3523348533948818</c:v>
                </c:pt>
                <c:pt idx="4">
                  <c:v>3.753341777577921</c:v>
                </c:pt>
                <c:pt idx="5">
                  <c:v>4.8828516728495357</c:v>
                </c:pt>
                <c:pt idx="6">
                  <c:v>5.8507750376558079</c:v>
                </c:pt>
                <c:pt idx="7">
                  <c:v>6.9857446050175813</c:v>
                </c:pt>
                <c:pt idx="8">
                  <c:v>7.8290993881566466</c:v>
                </c:pt>
                <c:pt idx="9">
                  <c:v>8.4325921246762476</c:v>
                </c:pt>
                <c:pt idx="10">
                  <c:v>9.8623631243293861</c:v>
                </c:pt>
                <c:pt idx="11">
                  <c:v>11.592373245412832</c:v>
                </c:pt>
                <c:pt idx="12">
                  <c:v>13.401233268357741</c:v>
                </c:pt>
                <c:pt idx="13">
                  <c:v>15.14062948797655</c:v>
                </c:pt>
                <c:pt idx="14">
                  <c:v>16.667607510903977</c:v>
                </c:pt>
                <c:pt idx="15">
                  <c:v>17.389280018404044</c:v>
                </c:pt>
                <c:pt idx="16">
                  <c:v>18.482744518403184</c:v>
                </c:pt>
                <c:pt idx="17">
                  <c:v>20.328495895594038</c:v>
                </c:pt>
                <c:pt idx="18">
                  <c:v>23.920566526373882</c:v>
                </c:pt>
                <c:pt idx="19">
                  <c:v>30.682390204597862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0-43FF-A765-C6A1872C1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88664"/>
        <c:axId val="290789976"/>
      </c:scatterChart>
      <c:valAx>
        <c:axId val="29078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89976"/>
        <c:crosses val="autoZero"/>
        <c:crossBetween val="midCat"/>
      </c:valAx>
      <c:valAx>
        <c:axId val="29078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78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71438</xdr:colOff>
      <xdr:row>13</xdr:row>
      <xdr:rowOff>161925</xdr:rowOff>
    </xdr:from>
    <xdr:to>
      <xdr:col>34</xdr:col>
      <xdr:colOff>213360</xdr:colOff>
      <xdr:row>33</xdr:row>
      <xdr:rowOff>17795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0481E-85F6-42DF-963B-07692E8B7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285750</xdr:colOff>
      <xdr:row>23</xdr:row>
      <xdr:rowOff>70485</xdr:rowOff>
    </xdr:from>
    <xdr:to>
      <xdr:col>26</xdr:col>
      <xdr:colOff>600075</xdr:colOff>
      <xdr:row>47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09A488-DD64-4565-B183-49AC5E9E0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r89/Box/Nanogroup/Projects/Neural%20Probes/Spencer's%20Thesis%20-%20Elastic%20modulus%20testing/Dual%20deflection/Legacy%20Data/Row%201%20updated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encer%20Roberts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86_LD_7-11"/>
      <sheetName val="186_LD_7-8"/>
      <sheetName val="186_LD_7-7"/>
      <sheetName val="186_LD_7-4"/>
      <sheetName val="Post 1"/>
      <sheetName val="Post 2"/>
      <sheetName val="Post 3"/>
      <sheetName val="Post 4"/>
      <sheetName val="Post 5"/>
      <sheetName val="Post 6"/>
      <sheetName val="Post 7"/>
      <sheetName val="Post 8"/>
      <sheetName val="Post 9"/>
      <sheetName val="Post 10"/>
      <sheetName val="Post 11"/>
      <sheetName val="Post 12"/>
      <sheetName val="Post 12 b"/>
      <sheetName val="Post 13"/>
      <sheetName val="Post 14"/>
      <sheetName val="Post 15"/>
      <sheetName val="Post 16"/>
      <sheetName val="Post 17"/>
      <sheetName val="Post 18"/>
      <sheetName val="Post 19"/>
      <sheetName val="188-I_row-2_post-7"/>
    </sheetNames>
    <sheetDataSet>
      <sheetData sheetId="0">
        <row r="2">
          <cell r="AG2">
            <v>2600</v>
          </cell>
          <cell r="AH2">
            <v>0</v>
          </cell>
        </row>
        <row r="4">
          <cell r="AH4">
            <v>0</v>
          </cell>
        </row>
        <row r="6">
          <cell r="AH6">
            <v>0</v>
          </cell>
        </row>
        <row r="8">
          <cell r="AH8">
            <v>0</v>
          </cell>
        </row>
        <row r="10">
          <cell r="AH10">
            <v>0</v>
          </cell>
        </row>
        <row r="12">
          <cell r="AH12">
            <v>0</v>
          </cell>
        </row>
        <row r="14">
          <cell r="AG14">
            <v>100</v>
          </cell>
        </row>
        <row r="16">
          <cell r="AG16">
            <v>5</v>
          </cell>
        </row>
        <row r="18">
          <cell r="AG18">
            <v>1.27</v>
          </cell>
        </row>
        <row r="20">
          <cell r="AG20">
            <v>5</v>
          </cell>
        </row>
        <row r="22">
          <cell r="AG22">
            <v>5</v>
          </cell>
        </row>
        <row r="24">
          <cell r="AG24">
            <v>5</v>
          </cell>
        </row>
        <row r="26">
          <cell r="AG26">
            <v>1</v>
          </cell>
        </row>
        <row r="28">
          <cell r="AG28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D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RegCoeff"/>
      <definedName name="DRegIdentit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3E31-E8E4-4E56-BFA1-A6762D88E6AD}">
  <dimension ref="A1:AJ70"/>
  <sheetViews>
    <sheetView tabSelected="1" topLeftCell="G1" workbookViewId="0">
      <selection activeCell="S11" sqref="S11"/>
    </sheetView>
  </sheetViews>
  <sheetFormatPr defaultColWidth="8.85546875" defaultRowHeight="15" x14ac:dyDescent="0.25"/>
  <cols>
    <col min="4" max="4" width="9.28515625" customWidth="1"/>
    <col min="5" max="6" width="9" bestFit="1" customWidth="1"/>
    <col min="7" max="7" width="9.28515625" customWidth="1"/>
    <col min="12" max="15" width="9.28515625" customWidth="1"/>
    <col min="17" max="17" width="9" bestFit="1" customWidth="1"/>
    <col min="18" max="18" width="9" customWidth="1"/>
    <col min="19" max="19" width="16.140625" bestFit="1" customWidth="1"/>
    <col min="20" max="20" width="17.42578125" bestFit="1" customWidth="1"/>
    <col min="21" max="21" width="11.28515625" bestFit="1" customWidth="1"/>
    <col min="22" max="22" width="11.28515625" customWidth="1"/>
    <col min="25" max="25" width="12" bestFit="1" customWidth="1"/>
    <col min="27" max="27" width="10.85546875" customWidth="1"/>
    <col min="28" max="29" width="12" bestFit="1" customWidth="1"/>
  </cols>
  <sheetData>
    <row r="1" spans="1:36" x14ac:dyDescent="0.25">
      <c r="A1" t="s">
        <v>64</v>
      </c>
      <c r="F1">
        <v>-1</v>
      </c>
      <c r="I1" t="s">
        <v>65</v>
      </c>
      <c r="N1">
        <v>-1</v>
      </c>
      <c r="Q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/>
      <c r="X1" s="1" t="s">
        <v>5</v>
      </c>
      <c r="AC1" t="s">
        <v>6</v>
      </c>
    </row>
    <row r="2" spans="1:36" ht="15.75" thickBo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I2" t="s">
        <v>7</v>
      </c>
      <c r="J2" t="s">
        <v>8</v>
      </c>
      <c r="K2" t="s">
        <v>9</v>
      </c>
      <c r="L2" t="s">
        <v>13</v>
      </c>
      <c r="M2" t="s">
        <v>11</v>
      </c>
      <c r="O2" t="s">
        <v>12</v>
      </c>
      <c r="Q2" t="s">
        <v>14</v>
      </c>
      <c r="T2" s="1"/>
      <c r="U2" s="1"/>
      <c r="V2" s="1"/>
      <c r="W2" s="1"/>
      <c r="AH2" t="s">
        <v>15</v>
      </c>
      <c r="AI2">
        <v>0.05</v>
      </c>
    </row>
    <row r="3" spans="1:36" ht="15.75" thickTop="1" x14ac:dyDescent="0.25">
      <c r="A3">
        <v>23.027999999999999</v>
      </c>
      <c r="B3">
        <v>1686.303406</v>
      </c>
      <c r="C3">
        <v>827.79225719999999</v>
      </c>
      <c r="D3">
        <f>((B3-$B$3)*-1)</f>
        <v>0</v>
      </c>
      <c r="E3">
        <f t="shared" ref="E3:E55" si="0">((C3-$C$3)*-1)*-1</f>
        <v>0</v>
      </c>
      <c r="G3">
        <f t="shared" ref="G3" si="1">SQRT(E3^2 +D3^2)</f>
        <v>0</v>
      </c>
      <c r="I3">
        <v>23.027999999999999</v>
      </c>
      <c r="J3">
        <v>2074.4846729999999</v>
      </c>
      <c r="K3">
        <v>780.37165779999998</v>
      </c>
      <c r="L3">
        <f t="shared" ref="L3:L55" si="2">((((J3-$J$3)*-1))*-1)*-1</f>
        <v>0</v>
      </c>
      <c r="M3">
        <f t="shared" ref="M3:M11" si="3">((((K3-$K$3)*-1))*-1)*-1</f>
        <v>0</v>
      </c>
      <c r="O3">
        <f t="shared" ref="O3:O4" si="4">SQRT(L3^2+M3^2)</f>
        <v>0</v>
      </c>
      <c r="Q3">
        <f t="shared" ref="Q3:Q4" si="5">ABS(G3-O3)</f>
        <v>0</v>
      </c>
      <c r="S3">
        <v>3600</v>
      </c>
      <c r="T3" t="s">
        <v>16</v>
      </c>
      <c r="U3">
        <f>S3+[1]Summary!AH2*S3</f>
        <v>3600</v>
      </c>
      <c r="V3">
        <f>[1]Summary!AG14</f>
        <v>100</v>
      </c>
      <c r="W3" t="s">
        <v>17</v>
      </c>
      <c r="X3" s="1" t="s">
        <v>18</v>
      </c>
      <c r="Y3" cm="1">
        <f t="array" ref="Y3:Z7">LINEST(G3:G70,Q3:Q70,TRUE,TRUE)</f>
        <v>2.7023766771495126</v>
      </c>
      <c r="Z3">
        <v>-0.3019720082010906</v>
      </c>
      <c r="AA3" s="1" t="s">
        <v>19</v>
      </c>
      <c r="AC3" s="2"/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</row>
    <row r="4" spans="1:36" x14ac:dyDescent="0.25">
      <c r="A4">
        <v>23.045000000000002</v>
      </c>
      <c r="B4">
        <v>1687.070502</v>
      </c>
      <c r="C4">
        <v>828.63999290000004</v>
      </c>
      <c r="D4">
        <f t="shared" ref="D4:D55" si="6">((B4-$B$3)*-1)</f>
        <v>-0.76709600000003775</v>
      </c>
      <c r="E4">
        <f t="shared" si="0"/>
        <v>0.84773570000004383</v>
      </c>
      <c r="G4">
        <f>SQRT(E4^2 +D4^2)</f>
        <v>1.1432812822182572</v>
      </c>
      <c r="I4">
        <v>23.045000000000002</v>
      </c>
      <c r="J4">
        <v>2075.1466030000001</v>
      </c>
      <c r="K4">
        <v>782.04337429999998</v>
      </c>
      <c r="L4">
        <f t="shared" si="2"/>
        <v>-0.66193000000021129</v>
      </c>
      <c r="M4">
        <f t="shared" si="3"/>
        <v>-1.6717165000000023</v>
      </c>
      <c r="O4">
        <f t="shared" si="4"/>
        <v>1.7979953785459342</v>
      </c>
      <c r="Q4">
        <f t="shared" si="5"/>
        <v>0.65471409632767696</v>
      </c>
      <c r="S4">
        <v>256</v>
      </c>
      <c r="T4" t="s">
        <v>27</v>
      </c>
      <c r="U4">
        <f>S4+[1]Summary!AH4*S4</f>
        <v>256</v>
      </c>
      <c r="V4">
        <f>[1]Summary!AG16</f>
        <v>5</v>
      </c>
      <c r="W4" t="s">
        <v>17</v>
      </c>
      <c r="X4" s="3" t="s">
        <v>28</v>
      </c>
      <c r="Y4">
        <v>8.8415480775437573E-3</v>
      </c>
      <c r="Z4">
        <v>0.24068033903307978</v>
      </c>
      <c r="AA4" s="3" t="s">
        <v>29</v>
      </c>
      <c r="AC4" t="e">
        <f t="array" aca="1" ref="AC4:AE5" ca="1">[2]!DRegCoeff(G3:G27,Q3:Q27,1,TRUE)</f>
        <v>#NAME?</v>
      </c>
      <c r="AD4" t="e">
        <f ca="1"/>
        <v>#NAME?</v>
      </c>
      <c r="AE4" t="e">
        <f ca="1"/>
        <v>#NAME?</v>
      </c>
      <c r="AF4">
        <f>COUNT(Q3:Q27)-1</f>
        <v>24</v>
      </c>
      <c r="AG4" t="e">
        <f ca="1">AD4/AE4</f>
        <v>#NAME?</v>
      </c>
      <c r="AH4" t="e">
        <f ca="1">_xlfn.T.DIST.2T(ABS(AG4),AF4)</f>
        <v>#NAME?</v>
      </c>
      <c r="AI4" t="e">
        <f ca="1">AD4-_xlfn.T.INV.2T(AI$2,AF4)*AE4</f>
        <v>#NAME?</v>
      </c>
      <c r="AJ4" t="e">
        <f ca="1">AD4+_xlfn.T.INV.2T(AI$2,AF4)*AE4</f>
        <v>#NAME?</v>
      </c>
    </row>
    <row r="5" spans="1:36" x14ac:dyDescent="0.25">
      <c r="A5">
        <v>23.061</v>
      </c>
      <c r="B5">
        <v>1688.311792</v>
      </c>
      <c r="C5">
        <v>829.44432870000003</v>
      </c>
      <c r="D5">
        <f t="shared" si="6"/>
        <v>-2.0083859999999731</v>
      </c>
      <c r="E5">
        <f t="shared" si="0"/>
        <v>1.6520715000000337</v>
      </c>
      <c r="G5">
        <f t="shared" ref="G5:G55" si="7">SQRT(E5^2 +D5^2)</f>
        <v>2.6005681237199409</v>
      </c>
      <c r="I5">
        <v>23.061</v>
      </c>
      <c r="J5">
        <v>2074.0403179999998</v>
      </c>
      <c r="K5">
        <v>782.81198949999998</v>
      </c>
      <c r="L5">
        <f t="shared" si="2"/>
        <v>0.44435500000008687</v>
      </c>
      <c r="M5">
        <f t="shared" si="3"/>
        <v>-2.4403317000000015</v>
      </c>
      <c r="O5">
        <f>SQRT(L5^2+M5^2)</f>
        <v>2.4804576537506087</v>
      </c>
      <c r="Q5">
        <f>ABS(G5-O5)</f>
        <v>0.12011046996933228</v>
      </c>
      <c r="T5" t="s">
        <v>30</v>
      </c>
      <c r="U5">
        <f>U3-U4</f>
        <v>3344</v>
      </c>
      <c r="V5">
        <f>SQRT(V3^2+V4^2)</f>
        <v>100.12492197250393</v>
      </c>
      <c r="W5" t="s">
        <v>17</v>
      </c>
      <c r="X5" s="1" t="s">
        <v>31</v>
      </c>
      <c r="Y5">
        <v>0.99929400426940374</v>
      </c>
      <c r="Z5">
        <v>1.0675573605862412</v>
      </c>
      <c r="AA5" s="1" t="s">
        <v>32</v>
      </c>
      <c r="AB5" s="5"/>
      <c r="AC5" s="4" t="e">
        <f ca="1"/>
        <v>#NAME?</v>
      </c>
      <c r="AD5" s="4" t="e">
        <f ca="1"/>
        <v>#NAME?</v>
      </c>
      <c r="AE5" s="4" t="e">
        <f ca="1"/>
        <v>#NAME?</v>
      </c>
      <c r="AF5" s="4">
        <f>AF4</f>
        <v>24</v>
      </c>
      <c r="AG5" s="4" t="e">
        <f ca="1">AD5/AE5</f>
        <v>#NAME?</v>
      </c>
      <c r="AH5" s="4" t="e">
        <f ca="1">_xlfn.T.DIST.2T(ABS(AG5),AF5)</f>
        <v>#NAME?</v>
      </c>
      <c r="AI5" s="4" t="e">
        <f ca="1">AD5-_xlfn.T.INV.2T(AI$2,AF5)*AE5</f>
        <v>#NAME?</v>
      </c>
      <c r="AJ5" s="4" t="e">
        <f ca="1">AD5+_xlfn.T.INV.2T(AI$2,AF5)*AE5</f>
        <v>#NAME?</v>
      </c>
    </row>
    <row r="6" spans="1:36" x14ac:dyDescent="0.25">
      <c r="A6">
        <v>23.077999999999999</v>
      </c>
      <c r="B6">
        <v>1688.7793790000001</v>
      </c>
      <c r="C6">
        <v>830.05228079999995</v>
      </c>
      <c r="D6">
        <f t="shared" si="6"/>
        <v>-2.4759730000000673</v>
      </c>
      <c r="E6">
        <f t="shared" si="0"/>
        <v>2.2600235999999541</v>
      </c>
      <c r="G6">
        <f t="shared" si="7"/>
        <v>3.3523348533948818</v>
      </c>
      <c r="I6">
        <v>23.077999999999999</v>
      </c>
      <c r="J6">
        <v>2073.8638340000002</v>
      </c>
      <c r="K6">
        <v>783.68079130000001</v>
      </c>
      <c r="L6">
        <f t="shared" si="2"/>
        <v>0.62083899999970527</v>
      </c>
      <c r="M6">
        <f t="shared" si="3"/>
        <v>-3.3091335000000299</v>
      </c>
      <c r="O6">
        <f t="shared" ref="O6:O55" si="8">SQRT(L6^2+M6^2)</f>
        <v>3.3668688101473574</v>
      </c>
      <c r="Q6">
        <f t="shared" ref="Q6:Q55" si="9">ABS(G6-O6)</f>
        <v>1.4533956752475596E-2</v>
      </c>
      <c r="S6">
        <v>20</v>
      </c>
      <c r="T6" t="s">
        <v>33</v>
      </c>
      <c r="U6">
        <f>S6+[1]Summary!AH6*S6</f>
        <v>20</v>
      </c>
      <c r="V6">
        <f>[1]Summary!AG18</f>
        <v>1.27</v>
      </c>
      <c r="W6" t="s">
        <v>17</v>
      </c>
      <c r="X6" s="1" t="s">
        <v>34</v>
      </c>
      <c r="Y6">
        <v>93418.98459651442</v>
      </c>
      <c r="Z6">
        <v>66</v>
      </c>
      <c r="AA6" s="1" t="s">
        <v>35</v>
      </c>
      <c r="AB6" s="6"/>
    </row>
    <row r="7" spans="1:36" x14ac:dyDescent="0.25">
      <c r="A7">
        <v>23.094999999999999</v>
      </c>
      <c r="B7">
        <v>1687.9314890000001</v>
      </c>
      <c r="C7">
        <v>831.1741088</v>
      </c>
      <c r="D7">
        <f t="shared" si="6"/>
        <v>-1.6280830000000606</v>
      </c>
      <c r="E7">
        <f t="shared" si="0"/>
        <v>3.3818516000000045</v>
      </c>
      <c r="G7">
        <f t="shared" si="7"/>
        <v>3.753341777577921</v>
      </c>
      <c r="I7">
        <v>23.094999999999999</v>
      </c>
      <c r="J7">
        <v>2074.0441080000001</v>
      </c>
      <c r="K7">
        <v>785.33132869999997</v>
      </c>
      <c r="L7">
        <f t="shared" si="2"/>
        <v>0.44056499999987864</v>
      </c>
      <c r="M7">
        <f t="shared" si="3"/>
        <v>-4.9596708999999919</v>
      </c>
      <c r="O7">
        <f t="shared" si="8"/>
        <v>4.9792000316849716</v>
      </c>
      <c r="Q7">
        <f t="shared" si="9"/>
        <v>1.2258582541070506</v>
      </c>
      <c r="T7" t="s">
        <v>36</v>
      </c>
      <c r="V7">
        <f>[1]Summary!AG20</f>
        <v>5</v>
      </c>
      <c r="W7" t="s">
        <v>17</v>
      </c>
      <c r="X7" s="1" t="s">
        <v>37</v>
      </c>
      <c r="Y7">
        <v>106467.62861506989</v>
      </c>
      <c r="Z7">
        <v>75.218795397362868</v>
      </c>
      <c r="AA7" s="1" t="s">
        <v>38</v>
      </c>
      <c r="AC7" t="s">
        <v>39</v>
      </c>
    </row>
    <row r="8" spans="1:36" ht="15.75" thickBot="1" x14ac:dyDescent="0.3">
      <c r="A8">
        <v>23.111000000000001</v>
      </c>
      <c r="B8">
        <v>1686.895184</v>
      </c>
      <c r="C8">
        <v>832.63911589999998</v>
      </c>
      <c r="D8">
        <f t="shared" si="6"/>
        <v>-0.5917779999999766</v>
      </c>
      <c r="E8">
        <f t="shared" si="0"/>
        <v>4.8468586999999843</v>
      </c>
      <c r="G8">
        <f t="shared" si="7"/>
        <v>4.8828516728495357</v>
      </c>
      <c r="I8">
        <v>23.111000000000001</v>
      </c>
      <c r="J8">
        <v>2073.7054069999999</v>
      </c>
      <c r="K8">
        <v>787.03220520000002</v>
      </c>
      <c r="L8">
        <f t="shared" si="2"/>
        <v>0.7792660000000069</v>
      </c>
      <c r="M8">
        <f t="shared" si="3"/>
        <v>-6.6605474000000413</v>
      </c>
      <c r="O8">
        <f t="shared" si="8"/>
        <v>6.705978464504887</v>
      </c>
      <c r="Q8">
        <f t="shared" si="9"/>
        <v>1.8231267916553513</v>
      </c>
      <c r="S8">
        <v>200</v>
      </c>
      <c r="T8" t="s">
        <v>40</v>
      </c>
      <c r="U8">
        <f>S8+[1]Summary!AH10*S8</f>
        <v>200</v>
      </c>
      <c r="V8">
        <f>[1]Summary!AG22</f>
        <v>5</v>
      </c>
      <c r="W8" t="s">
        <v>17</v>
      </c>
      <c r="X8" s="1" t="s">
        <v>41</v>
      </c>
      <c r="Y8">
        <f>(U6^4*(U10)^3)/(U11^4*(U5)^3)</f>
        <v>1.4796286611975361E-5</v>
      </c>
      <c r="AA8" s="1"/>
      <c r="AH8" t="s">
        <v>15</v>
      </c>
      <c r="AI8">
        <v>2.5000000000000001E-2</v>
      </c>
    </row>
    <row r="9" spans="1:36" ht="15.75" thickTop="1" x14ac:dyDescent="0.25">
      <c r="A9">
        <v>23.128</v>
      </c>
      <c r="B9">
        <v>1687.0162849999999</v>
      </c>
      <c r="C9">
        <v>833.59943999999996</v>
      </c>
      <c r="D9">
        <f t="shared" si="6"/>
        <v>-0.71287899999992987</v>
      </c>
      <c r="E9">
        <f t="shared" si="0"/>
        <v>5.8071827999999641</v>
      </c>
      <c r="G9">
        <f t="shared" si="7"/>
        <v>5.8507750376558079</v>
      </c>
      <c r="I9">
        <v>23.128</v>
      </c>
      <c r="J9">
        <v>2074.403562</v>
      </c>
      <c r="K9">
        <v>788.71319319999998</v>
      </c>
      <c r="L9">
        <f t="shared" si="2"/>
        <v>8.1110999999964406E-2</v>
      </c>
      <c r="M9">
        <f t="shared" si="3"/>
        <v>-8.3415353999999979</v>
      </c>
      <c r="O9">
        <f t="shared" si="8"/>
        <v>8.3419297421983902</v>
      </c>
      <c r="Q9">
        <f t="shared" si="9"/>
        <v>2.4911547045425824</v>
      </c>
      <c r="S9">
        <v>0</v>
      </c>
      <c r="T9" t="s">
        <v>42</v>
      </c>
      <c r="U9">
        <f>S9+[1]Summary!AH12*S9</f>
        <v>0</v>
      </c>
      <c r="V9">
        <f>[1]Summary!AG24</f>
        <v>5</v>
      </c>
      <c r="W9" t="s">
        <v>17</v>
      </c>
      <c r="X9" s="1" t="s">
        <v>43</v>
      </c>
      <c r="Y9">
        <f>SQRT((4*V6/U6)^2+(3*V10/(U8-U9))^2+(4*V11/U11)^2+(3*V5/(U3-U4))^2)*Y8</f>
        <v>4.5449877629739413E-6</v>
      </c>
      <c r="AC9" s="2" t="s">
        <v>44</v>
      </c>
      <c r="AD9" s="2" t="s">
        <v>45</v>
      </c>
      <c r="AE9" s="2" t="s">
        <v>21</v>
      </c>
      <c r="AF9" s="2" t="s">
        <v>22</v>
      </c>
      <c r="AG9" s="2" t="s">
        <v>23</v>
      </c>
      <c r="AH9" s="2" t="s">
        <v>24</v>
      </c>
      <c r="AI9" s="2" t="s">
        <v>25</v>
      </c>
      <c r="AJ9" s="2" t="s">
        <v>26</v>
      </c>
    </row>
    <row r="10" spans="1:36" x14ac:dyDescent="0.25">
      <c r="A10">
        <v>23.145</v>
      </c>
      <c r="B10">
        <v>1687.930842</v>
      </c>
      <c r="C10">
        <v>834.58578939999995</v>
      </c>
      <c r="D10">
        <f t="shared" si="6"/>
        <v>-1.6274359999999888</v>
      </c>
      <c r="E10">
        <f t="shared" si="0"/>
        <v>6.7935321999999587</v>
      </c>
      <c r="G10">
        <f t="shared" si="7"/>
        <v>6.9857446050175813</v>
      </c>
      <c r="I10">
        <v>23.145</v>
      </c>
      <c r="J10">
        <v>2074.5706089999999</v>
      </c>
      <c r="K10">
        <v>790.35415760000001</v>
      </c>
      <c r="L10">
        <f t="shared" si="2"/>
        <v>-8.5935999999946944E-2</v>
      </c>
      <c r="M10">
        <f t="shared" si="3"/>
        <v>-9.9824998000000278</v>
      </c>
      <c r="O10">
        <f t="shared" si="8"/>
        <v>9.9828696902792728</v>
      </c>
      <c r="Q10">
        <f t="shared" si="9"/>
        <v>2.9971250852616915</v>
      </c>
      <c r="T10" t="s">
        <v>46</v>
      </c>
      <c r="U10">
        <f>U8-U9</f>
        <v>200</v>
      </c>
      <c r="V10">
        <f>SQRT(V8^2+V9^2)</f>
        <v>7.0710678118654755</v>
      </c>
      <c r="W10" t="s">
        <v>17</v>
      </c>
      <c r="X10" s="1" t="s">
        <v>47</v>
      </c>
      <c r="Y10">
        <f>Y9/Y8</f>
        <v>0.30717083834368686</v>
      </c>
      <c r="Z10" s="1" t="s">
        <v>6</v>
      </c>
      <c r="AC10" t="s">
        <v>48</v>
      </c>
      <c r="AD10" t="e">
        <f ca="1">1-AD5</f>
        <v>#NAME?</v>
      </c>
      <c r="AE10" t="e">
        <f ca="1">AE5</f>
        <v>#NAME?</v>
      </c>
      <c r="AF10">
        <f>AF4</f>
        <v>24</v>
      </c>
      <c r="AG10" t="e">
        <f ca="1">AD10/AE10</f>
        <v>#NAME?</v>
      </c>
      <c r="AH10" t="e">
        <f ca="1">_xlfn.T.DIST.2T(ABS(AG10),AF10)</f>
        <v>#NAME?</v>
      </c>
      <c r="AI10" t="e">
        <f ca="1">AD10-_xlfn.T.INV.2T(AI$8,AF10)*AE10</f>
        <v>#NAME?</v>
      </c>
      <c r="AJ10" t="e">
        <f ca="1">AD10+_xlfn.T.INV.2T(AI$8,AF10)*AE10</f>
        <v>#NAME?</v>
      </c>
    </row>
    <row r="11" spans="1:36" x14ac:dyDescent="0.25">
      <c r="A11">
        <v>23.161000000000001</v>
      </c>
      <c r="B11">
        <v>1688.5828610000001</v>
      </c>
      <c r="C11">
        <v>835.28217589999997</v>
      </c>
      <c r="D11">
        <f t="shared" si="6"/>
        <v>-2.2794550000000982</v>
      </c>
      <c r="E11">
        <f t="shared" si="0"/>
        <v>7.4899186999999756</v>
      </c>
      <c r="G11">
        <f t="shared" si="7"/>
        <v>7.8290993881566466</v>
      </c>
      <c r="I11">
        <v>23.161000000000001</v>
      </c>
      <c r="J11">
        <v>2074.682597</v>
      </c>
      <c r="K11">
        <v>791.16440350000005</v>
      </c>
      <c r="L11">
        <f t="shared" si="2"/>
        <v>-0.19792400000005728</v>
      </c>
      <c r="M11">
        <f t="shared" si="3"/>
        <v>-10.792745700000069</v>
      </c>
      <c r="O11">
        <f t="shared" si="8"/>
        <v>10.794560373384643</v>
      </c>
      <c r="Q11">
        <f t="shared" si="9"/>
        <v>2.9654609852279963</v>
      </c>
      <c r="S11">
        <v>39</v>
      </c>
      <c r="T11" t="s">
        <v>49</v>
      </c>
      <c r="U11">
        <f>S11+[1]Summary!AH8*S11</f>
        <v>39</v>
      </c>
      <c r="V11">
        <f>[1]Summary!AG26</f>
        <v>1</v>
      </c>
      <c r="W11" t="s">
        <v>17</v>
      </c>
      <c r="X11" s="1" t="s">
        <v>50</v>
      </c>
      <c r="Y11">
        <f>Y8*Y3</f>
        <v>3.9985139848621796E-5</v>
      </c>
      <c r="Z11" s="1" t="s">
        <v>50</v>
      </c>
      <c r="AA11" t="e">
        <f ca="1">Y8/AD5</f>
        <v>#NAME?</v>
      </c>
      <c r="AC11" s="4" t="s">
        <v>51</v>
      </c>
      <c r="AD11" s="4" t="e">
        <f t="array" aca="1" ref="AD11:AE11" ca="1">TRANSPOSE([2]!DRegIdentity(G3:G27,Q3:Q27,1))</f>
        <v>#NAME?</v>
      </c>
      <c r="AE11" s="4" t="e">
        <f ca="1"/>
        <v>#NAME?</v>
      </c>
      <c r="AF11" s="4">
        <f>AF10</f>
        <v>24</v>
      </c>
      <c r="AG11" s="4" t="e">
        <f ca="1">AD11/AE11</f>
        <v>#NAME?</v>
      </c>
      <c r="AH11" s="4" t="e">
        <f ca="1">_xlfn.T.DIST.2T(ABS(AG11),AF11)</f>
        <v>#NAME?</v>
      </c>
      <c r="AI11" s="4" t="e">
        <f ca="1">AD11-_xlfn.T.INV.2T(AI$8,AF11)*AE11</f>
        <v>#NAME?</v>
      </c>
      <c r="AJ11" s="4" t="e">
        <f ca="1">AD11+_xlfn.T.INV.2T(AI$8,AF11)*AE11</f>
        <v>#NAME?</v>
      </c>
    </row>
    <row r="12" spans="1:36" x14ac:dyDescent="0.25">
      <c r="A12">
        <v>23.178000000000001</v>
      </c>
      <c r="B12">
        <v>1688.086438</v>
      </c>
      <c r="C12">
        <v>836.03418699999997</v>
      </c>
      <c r="D12">
        <f t="shared" si="6"/>
        <v>-1.7830320000000484</v>
      </c>
      <c r="E12">
        <f t="shared" si="0"/>
        <v>8.2419297999999799</v>
      </c>
      <c r="G12">
        <f t="shared" si="7"/>
        <v>8.4325921246762476</v>
      </c>
      <c r="I12">
        <v>23.178000000000001</v>
      </c>
      <c r="J12">
        <v>2074.5692389999999</v>
      </c>
      <c r="K12">
        <v>792.01876540000001</v>
      </c>
      <c r="L12">
        <f t="shared" si="2"/>
        <v>-8.4565999999995256E-2</v>
      </c>
      <c r="M12">
        <f t="shared" ref="M12:M55" si="10">(((K12-$K$3)*-1))*-1</f>
        <v>11.647107600000027</v>
      </c>
      <c r="O12">
        <f t="shared" si="8"/>
        <v>11.647414599572489</v>
      </c>
      <c r="Q12">
        <f t="shared" si="9"/>
        <v>3.2148224748962413</v>
      </c>
      <c r="T12" t="s">
        <v>0</v>
      </c>
      <c r="V12">
        <f>[1]Summary!AG28</f>
        <v>5</v>
      </c>
      <c r="W12" t="s">
        <v>17</v>
      </c>
      <c r="X12" s="3" t="s">
        <v>52</v>
      </c>
      <c r="Y12">
        <f>SQRT((Y9/Y8)^2+(Y4/Y3)^2)*Y11</f>
        <v>1.2282965621163982E-5</v>
      </c>
      <c r="Z12" s="3" t="s">
        <v>52</v>
      </c>
      <c r="AA12" t="e">
        <f ca="1">SQRT((Y9/Y8)^2+(AE5/AD5)^2)*AA11</f>
        <v>#NAME?</v>
      </c>
    </row>
    <row r="13" spans="1:36" x14ac:dyDescent="0.25">
      <c r="A13">
        <v>23.195</v>
      </c>
      <c r="B13">
        <v>1687.138387</v>
      </c>
      <c r="C13">
        <v>837.61921059999997</v>
      </c>
      <c r="D13">
        <f t="shared" si="6"/>
        <v>-0.83498099999997066</v>
      </c>
      <c r="E13">
        <f t="shared" si="0"/>
        <v>9.8269533999999794</v>
      </c>
      <c r="G13">
        <f t="shared" si="7"/>
        <v>9.8623631243293861</v>
      </c>
      <c r="I13">
        <v>23.195</v>
      </c>
      <c r="J13">
        <v>2073.756934</v>
      </c>
      <c r="K13">
        <v>793.69008699999995</v>
      </c>
      <c r="L13">
        <f t="shared" si="2"/>
        <v>0.72773899999992864</v>
      </c>
      <c r="M13">
        <f t="shared" si="10"/>
        <v>13.318429199999969</v>
      </c>
      <c r="O13">
        <f t="shared" si="8"/>
        <v>13.338296758114685</v>
      </c>
      <c r="Q13">
        <f t="shared" si="9"/>
        <v>3.4759336337852993</v>
      </c>
      <c r="T13" t="s">
        <v>53</v>
      </c>
      <c r="U13">
        <v>9.9999999999999995E-7</v>
      </c>
      <c r="X13" s="3" t="s">
        <v>54</v>
      </c>
      <c r="Y13">
        <f>Y12/Y11</f>
        <v>0.30718826213102141</v>
      </c>
      <c r="Z13" s="3" t="s">
        <v>54</v>
      </c>
      <c r="AA13" t="e">
        <f ca="1">AA12/AA11</f>
        <v>#NAME?</v>
      </c>
    </row>
    <row r="14" spans="1:36" x14ac:dyDescent="0.25">
      <c r="A14">
        <v>23.210999999999999</v>
      </c>
      <c r="B14">
        <v>1686.9853519999999</v>
      </c>
      <c r="C14">
        <v>839.36455460000002</v>
      </c>
      <c r="D14">
        <f t="shared" si="6"/>
        <v>-0.68194599999992533</v>
      </c>
      <c r="E14">
        <f t="shared" si="0"/>
        <v>11.572297400000025</v>
      </c>
      <c r="G14">
        <f t="shared" si="7"/>
        <v>11.592373245412832</v>
      </c>
      <c r="I14">
        <v>23.210999999999999</v>
      </c>
      <c r="J14">
        <v>2074.2324950000002</v>
      </c>
      <c r="K14">
        <v>796.24594300000001</v>
      </c>
      <c r="L14">
        <f t="shared" si="2"/>
        <v>0.25217799999973067</v>
      </c>
      <c r="M14">
        <f t="shared" si="10"/>
        <v>15.874285200000031</v>
      </c>
      <c r="O14">
        <f t="shared" si="8"/>
        <v>15.876288116389922</v>
      </c>
      <c r="Q14">
        <f t="shared" si="9"/>
        <v>4.2839148709770907</v>
      </c>
      <c r="U14">
        <f>Y4/Y3</f>
        <v>3.2717674602157571E-3</v>
      </c>
      <c r="X14" s="1" t="s">
        <v>55</v>
      </c>
      <c r="Y14">
        <f>Y11+Y12</f>
        <v>5.2268105469785779E-5</v>
      </c>
      <c r="Z14" s="1" t="s">
        <v>55</v>
      </c>
      <c r="AA14" t="e">
        <f ca="1">AA11+AA12</f>
        <v>#NAME?</v>
      </c>
    </row>
    <row r="15" spans="1:36" x14ac:dyDescent="0.25">
      <c r="A15">
        <v>23.228000000000002</v>
      </c>
      <c r="B15">
        <v>1687.4141770000001</v>
      </c>
      <c r="C15">
        <v>841.14737760000003</v>
      </c>
      <c r="D15">
        <f t="shared" si="6"/>
        <v>-1.1107710000001134</v>
      </c>
      <c r="E15">
        <f t="shared" si="0"/>
        <v>13.355120400000033</v>
      </c>
      <c r="G15">
        <f t="shared" si="7"/>
        <v>13.401233268357741</v>
      </c>
      <c r="I15">
        <v>23.228000000000002</v>
      </c>
      <c r="J15">
        <v>2073.4695969999998</v>
      </c>
      <c r="K15">
        <v>798.73446260000003</v>
      </c>
      <c r="L15">
        <f t="shared" si="2"/>
        <v>1.0150760000001355</v>
      </c>
      <c r="M15">
        <f t="shared" si="10"/>
        <v>18.362804800000049</v>
      </c>
      <c r="O15">
        <f t="shared" si="8"/>
        <v>18.390839551490874</v>
      </c>
      <c r="Q15">
        <f t="shared" si="9"/>
        <v>4.9896062831331331</v>
      </c>
      <c r="U15" t="e">
        <f ca="1">AE5/AD5</f>
        <v>#NAME?</v>
      </c>
      <c r="X15" s="1" t="s">
        <v>56</v>
      </c>
      <c r="Y15">
        <f>Y11-Y12</f>
        <v>2.7702174227457812E-5</v>
      </c>
      <c r="Z15" s="1" t="s">
        <v>56</v>
      </c>
      <c r="AA15" t="e">
        <f ca="1">AA11-AA12</f>
        <v>#NAME?</v>
      </c>
    </row>
    <row r="16" spans="1:36" x14ac:dyDescent="0.25">
      <c r="A16">
        <v>23.244</v>
      </c>
      <c r="B16">
        <v>1687.973076</v>
      </c>
      <c r="C16">
        <v>842.84054160000005</v>
      </c>
      <c r="D16">
        <f t="shared" si="6"/>
        <v>-1.6696699999999964</v>
      </c>
      <c r="E16">
        <f t="shared" si="0"/>
        <v>15.048284400000057</v>
      </c>
      <c r="G16">
        <f t="shared" si="7"/>
        <v>15.14062948797655</v>
      </c>
      <c r="I16">
        <v>23.244</v>
      </c>
      <c r="J16">
        <v>2073.6253459999998</v>
      </c>
      <c r="K16">
        <v>801.21672679999995</v>
      </c>
      <c r="L16">
        <f t="shared" si="2"/>
        <v>0.85932700000012119</v>
      </c>
      <c r="M16">
        <f t="shared" si="10"/>
        <v>20.845068999999967</v>
      </c>
      <c r="O16">
        <f t="shared" si="8"/>
        <v>20.86277413259533</v>
      </c>
      <c r="Q16">
        <f t="shared" si="9"/>
        <v>5.7221446446187798</v>
      </c>
      <c r="X16" s="1" t="s">
        <v>57</v>
      </c>
      <c r="Y16">
        <v>2.1373700000000002</v>
      </c>
      <c r="Z16" s="1" t="s">
        <v>57</v>
      </c>
      <c r="AA16">
        <v>2.1373700000000002</v>
      </c>
    </row>
    <row r="17" spans="1:27" x14ac:dyDescent="0.25">
      <c r="A17">
        <v>23.260999999999999</v>
      </c>
      <c r="B17">
        <v>1687.844838</v>
      </c>
      <c r="C17">
        <v>844.38843529999997</v>
      </c>
      <c r="D17">
        <f t="shared" si="6"/>
        <v>-1.5414319999999861</v>
      </c>
      <c r="E17">
        <f t="shared" si="0"/>
        <v>16.596178099999975</v>
      </c>
      <c r="G17">
        <f t="shared" si="7"/>
        <v>16.667607510903977</v>
      </c>
      <c r="I17">
        <v>23.260999999999999</v>
      </c>
      <c r="J17">
        <v>2072.8527210000002</v>
      </c>
      <c r="K17">
        <v>802.87801569999999</v>
      </c>
      <c r="L17">
        <f t="shared" si="2"/>
        <v>1.6319519999997283</v>
      </c>
      <c r="M17">
        <f t="shared" si="10"/>
        <v>22.506357900000012</v>
      </c>
      <c r="O17">
        <f t="shared" si="8"/>
        <v>22.565447331112139</v>
      </c>
      <c r="Q17">
        <f t="shared" si="9"/>
        <v>5.8978398202081621</v>
      </c>
      <c r="X17" s="3" t="s">
        <v>58</v>
      </c>
      <c r="Y17">
        <f>0.01*Y16</f>
        <v>2.1373700000000002E-2</v>
      </c>
      <c r="Z17" s="3" t="s">
        <v>58</v>
      </c>
      <c r="AA17">
        <f>0.01*AA16</f>
        <v>2.1373700000000002E-2</v>
      </c>
    </row>
    <row r="18" spans="1:27" x14ac:dyDescent="0.25">
      <c r="A18">
        <v>23.277999999999999</v>
      </c>
      <c r="B18">
        <v>1687.2404489999999</v>
      </c>
      <c r="C18">
        <v>845.15627199999994</v>
      </c>
      <c r="D18">
        <f t="shared" si="6"/>
        <v>-0.93704299999990326</v>
      </c>
      <c r="E18">
        <f t="shared" si="0"/>
        <v>17.36401479999995</v>
      </c>
      <c r="G18">
        <f t="shared" si="7"/>
        <v>17.389280018404044</v>
      </c>
      <c r="I18">
        <v>23.277999999999999</v>
      </c>
      <c r="J18">
        <v>2074.6561230000002</v>
      </c>
      <c r="K18">
        <v>804.50457719999997</v>
      </c>
      <c r="L18">
        <f t="shared" si="2"/>
        <v>-0.17145000000027721</v>
      </c>
      <c r="M18">
        <f t="shared" si="10"/>
        <v>24.132919399999992</v>
      </c>
      <c r="O18">
        <f t="shared" si="8"/>
        <v>24.13352841731594</v>
      </c>
      <c r="Q18">
        <f t="shared" si="9"/>
        <v>6.7442483989118962</v>
      </c>
      <c r="X18" s="3" t="s">
        <v>59</v>
      </c>
      <c r="Y18">
        <f>Y17/Y16</f>
        <v>0.01</v>
      </c>
      <c r="Z18" s="3" t="s">
        <v>59</v>
      </c>
      <c r="AA18">
        <f>AA17/AA16</f>
        <v>0.01</v>
      </c>
    </row>
    <row r="19" spans="1:27" x14ac:dyDescent="0.25">
      <c r="A19">
        <v>23.294</v>
      </c>
      <c r="B19">
        <v>1686.997118</v>
      </c>
      <c r="C19">
        <v>846.26197860000002</v>
      </c>
      <c r="D19">
        <f t="shared" si="6"/>
        <v>-0.69371200000000499</v>
      </c>
      <c r="E19">
        <f t="shared" si="0"/>
        <v>18.469721400000026</v>
      </c>
      <c r="G19">
        <f t="shared" si="7"/>
        <v>18.482744518403184</v>
      </c>
      <c r="I19">
        <v>23.294</v>
      </c>
      <c r="J19">
        <v>2074.314738</v>
      </c>
      <c r="K19">
        <v>806.22523249999995</v>
      </c>
      <c r="L19">
        <f t="shared" si="2"/>
        <v>0.16993499999989581</v>
      </c>
      <c r="M19">
        <f t="shared" si="10"/>
        <v>25.853574699999967</v>
      </c>
      <c r="O19">
        <f t="shared" si="8"/>
        <v>25.854133183549266</v>
      </c>
      <c r="Q19">
        <f t="shared" si="9"/>
        <v>7.3713886651460818</v>
      </c>
      <c r="X19" s="1" t="s">
        <v>60</v>
      </c>
      <c r="Y19">
        <f>Y16*Y11</f>
        <v>8.5463038358248779E-5</v>
      </c>
      <c r="Z19" s="1" t="s">
        <v>60</v>
      </c>
      <c r="AA19" t="e">
        <f ca="1">AA11*AA16</f>
        <v>#NAME?</v>
      </c>
    </row>
    <row r="20" spans="1:27" x14ac:dyDescent="0.25">
      <c r="A20">
        <v>23.311</v>
      </c>
      <c r="B20">
        <v>1687.2417459999999</v>
      </c>
      <c r="C20">
        <v>848.09908519999999</v>
      </c>
      <c r="D20">
        <f t="shared" si="6"/>
        <v>-0.93833999999992557</v>
      </c>
      <c r="E20">
        <f t="shared" si="0"/>
        <v>20.306827999999996</v>
      </c>
      <c r="G20">
        <f t="shared" si="7"/>
        <v>20.328495895594038</v>
      </c>
      <c r="I20">
        <v>23.311</v>
      </c>
      <c r="J20">
        <v>2073.5638739999999</v>
      </c>
      <c r="K20">
        <v>808.72418040000002</v>
      </c>
      <c r="L20">
        <f t="shared" si="2"/>
        <v>0.92079899999998815</v>
      </c>
      <c r="M20">
        <f t="shared" si="10"/>
        <v>28.352522600000043</v>
      </c>
      <c r="O20">
        <f t="shared" si="8"/>
        <v>28.367470958510104</v>
      </c>
      <c r="Q20">
        <f t="shared" si="9"/>
        <v>8.0389750629160659</v>
      </c>
      <c r="X20" s="3" t="s">
        <v>61</v>
      </c>
      <c r="Y20">
        <f>SQRT((Y12/Y11)^2+(Y17/Y16)^2)*Y19</f>
        <v>2.6267149077587905E-5</v>
      </c>
      <c r="Z20" s="3" t="s">
        <v>61</v>
      </c>
      <c r="AA20" t="e">
        <f ca="1">SQRT((AA12/AA11)^2+(AA17/AA16)^2)*AA19</f>
        <v>#NAME?</v>
      </c>
    </row>
    <row r="21" spans="1:27" x14ac:dyDescent="0.25">
      <c r="A21">
        <v>23.327999999999999</v>
      </c>
      <c r="B21">
        <v>1687.4223500000001</v>
      </c>
      <c r="C21">
        <v>851.6866387</v>
      </c>
      <c r="D21">
        <f t="shared" si="6"/>
        <v>-1.1189440000000559</v>
      </c>
      <c r="E21">
        <f t="shared" si="0"/>
        <v>23.894381500000009</v>
      </c>
      <c r="G21">
        <f t="shared" si="7"/>
        <v>23.920566526373882</v>
      </c>
      <c r="I21">
        <v>23.327999999999999</v>
      </c>
      <c r="J21">
        <v>2073.5269750000002</v>
      </c>
      <c r="K21">
        <v>813.72919839999997</v>
      </c>
      <c r="L21">
        <f t="shared" si="2"/>
        <v>0.95769799999970928</v>
      </c>
      <c r="M21">
        <f t="shared" si="10"/>
        <v>33.357540599999993</v>
      </c>
      <c r="O21">
        <f t="shared" si="8"/>
        <v>33.37128556618476</v>
      </c>
      <c r="Q21">
        <f t="shared" si="9"/>
        <v>9.4507190398108776</v>
      </c>
      <c r="X21" s="3" t="s">
        <v>62</v>
      </c>
      <c r="Y21">
        <f>Y20/Y19</f>
        <v>0.30735098566797719</v>
      </c>
      <c r="Z21" s="3" t="s">
        <v>62</v>
      </c>
      <c r="AA21" t="e">
        <f ca="1">AA20/AA19</f>
        <v>#NAME?</v>
      </c>
    </row>
    <row r="22" spans="1:27" x14ac:dyDescent="0.25">
      <c r="A22">
        <v>23.344000000000001</v>
      </c>
      <c r="B22">
        <v>1687.0157220000001</v>
      </c>
      <c r="C22">
        <v>858.46637780000003</v>
      </c>
      <c r="D22">
        <f t="shared" si="6"/>
        <v>-0.71231600000010076</v>
      </c>
      <c r="E22">
        <f t="shared" si="0"/>
        <v>30.674120600000037</v>
      </c>
      <c r="G22">
        <f t="shared" si="7"/>
        <v>30.682390204597862</v>
      </c>
      <c r="I22">
        <v>23.344000000000001</v>
      </c>
      <c r="J22">
        <v>2073.8302899999999</v>
      </c>
      <c r="K22">
        <v>822.8412088</v>
      </c>
      <c r="L22">
        <f t="shared" si="2"/>
        <v>0.65438300000005256</v>
      </c>
      <c r="M22">
        <f t="shared" si="10"/>
        <v>42.469551000000024</v>
      </c>
      <c r="O22">
        <f t="shared" si="8"/>
        <v>42.47459216110606</v>
      </c>
      <c r="Q22">
        <f t="shared" si="9"/>
        <v>11.792201956508197</v>
      </c>
    </row>
    <row r="23" spans="1:27" x14ac:dyDescent="0.25">
      <c r="A23">
        <v>23.361000000000001</v>
      </c>
      <c r="B23">
        <v>1686.305879</v>
      </c>
      <c r="C23">
        <v>865.34312150000005</v>
      </c>
      <c r="D23">
        <f t="shared" si="6"/>
        <v>-2.4730000000090513E-3</v>
      </c>
      <c r="E23">
        <f t="shared" si="0"/>
        <v>37.550864300000057</v>
      </c>
      <c r="G23">
        <f t="shared" si="7"/>
        <v>37.55086438143266</v>
      </c>
      <c r="I23">
        <v>23.361000000000001</v>
      </c>
      <c r="J23">
        <v>2073.5159760000001</v>
      </c>
      <c r="K23">
        <v>832.06337499999995</v>
      </c>
      <c r="L23">
        <f t="shared" si="2"/>
        <v>0.96869699999979275</v>
      </c>
      <c r="M23">
        <f t="shared" si="10"/>
        <v>51.691717199999971</v>
      </c>
      <c r="O23">
        <f t="shared" si="8"/>
        <v>51.700793039977462</v>
      </c>
      <c r="Q23">
        <f t="shared" si="9"/>
        <v>14.149928658544802</v>
      </c>
      <c r="X23" s="3" t="s">
        <v>63</v>
      </c>
      <c r="Y23">
        <f>Y19*10^5</f>
        <v>8.5463038358248777</v>
      </c>
    </row>
    <row r="24" spans="1:27" x14ac:dyDescent="0.25">
      <c r="A24">
        <v>23.378</v>
      </c>
      <c r="B24">
        <v>1686.251714</v>
      </c>
      <c r="C24">
        <v>870.19005319999997</v>
      </c>
      <c r="D24">
        <f t="shared" si="6"/>
        <v>5.1692000000002736E-2</v>
      </c>
      <c r="E24">
        <f t="shared" si="0"/>
        <v>42.397795999999971</v>
      </c>
      <c r="G24">
        <f t="shared" si="7"/>
        <v>42.397827511801559</v>
      </c>
      <c r="I24">
        <v>23.378</v>
      </c>
      <c r="J24">
        <v>2074.4700400000002</v>
      </c>
      <c r="K24">
        <v>838.69996660000004</v>
      </c>
      <c r="L24">
        <f t="shared" si="2"/>
        <v>1.4632999999776075E-2</v>
      </c>
      <c r="M24">
        <f t="shared" si="10"/>
        <v>58.328308800000059</v>
      </c>
      <c r="O24">
        <f t="shared" si="8"/>
        <v>58.328310635512608</v>
      </c>
      <c r="Q24">
        <f t="shared" si="9"/>
        <v>15.930483123711049</v>
      </c>
    </row>
    <row r="25" spans="1:27" x14ac:dyDescent="0.25">
      <c r="A25">
        <v>23.393999999999998</v>
      </c>
      <c r="B25">
        <v>1686.597045</v>
      </c>
      <c r="C25">
        <v>872.87752479999995</v>
      </c>
      <c r="D25">
        <f t="shared" si="6"/>
        <v>-0.29363899999998466</v>
      </c>
      <c r="E25">
        <f t="shared" si="0"/>
        <v>45.085267599999952</v>
      </c>
      <c r="G25">
        <f t="shared" si="7"/>
        <v>45.086223820873784</v>
      </c>
      <c r="I25">
        <v>23.393999999999998</v>
      </c>
      <c r="J25">
        <v>2074.6090380000001</v>
      </c>
      <c r="K25">
        <v>842.84233380000001</v>
      </c>
      <c r="L25">
        <f t="shared" si="2"/>
        <v>-0.12436500000012529</v>
      </c>
      <c r="M25">
        <f t="shared" si="10"/>
        <v>62.470676000000026</v>
      </c>
      <c r="O25">
        <f t="shared" si="8"/>
        <v>62.470799791184071</v>
      </c>
      <c r="Q25">
        <f t="shared" si="9"/>
        <v>17.384575970310287</v>
      </c>
    </row>
    <row r="26" spans="1:27" x14ac:dyDescent="0.25">
      <c r="A26">
        <v>23.411000000000001</v>
      </c>
      <c r="B26">
        <v>1686.7269269999999</v>
      </c>
      <c r="C26">
        <v>876.10098349999998</v>
      </c>
      <c r="D26">
        <f t="shared" si="6"/>
        <v>-0.42352099999993698</v>
      </c>
      <c r="E26">
        <f t="shared" si="0"/>
        <v>48.308726299999989</v>
      </c>
      <c r="G26">
        <f t="shared" si="7"/>
        <v>48.310582761603605</v>
      </c>
      <c r="I26">
        <v>23.411000000000001</v>
      </c>
      <c r="J26">
        <v>2073.8083459999998</v>
      </c>
      <c r="K26">
        <v>847.01590669999996</v>
      </c>
      <c r="L26">
        <f t="shared" si="2"/>
        <v>0.67632700000012846</v>
      </c>
      <c r="M26">
        <f t="shared" si="10"/>
        <v>66.64424889999998</v>
      </c>
      <c r="O26">
        <f t="shared" si="8"/>
        <v>66.647680602224099</v>
      </c>
      <c r="Q26">
        <f t="shared" si="9"/>
        <v>18.337097840620494</v>
      </c>
    </row>
    <row r="27" spans="1:27" x14ac:dyDescent="0.25">
      <c r="A27">
        <v>23.428000000000001</v>
      </c>
      <c r="B27">
        <v>1686.2699399999999</v>
      </c>
      <c r="C27">
        <v>878.64732909999998</v>
      </c>
      <c r="D27">
        <f t="shared" si="6"/>
        <v>3.346600000008948E-2</v>
      </c>
      <c r="E27">
        <f t="shared" si="0"/>
        <v>50.855071899999984</v>
      </c>
      <c r="G27">
        <f t="shared" si="7"/>
        <v>50.855082911419231</v>
      </c>
      <c r="I27">
        <v>23.428000000000001</v>
      </c>
      <c r="J27">
        <v>2072.9821480000001</v>
      </c>
      <c r="K27">
        <v>850.35437769999999</v>
      </c>
      <c r="L27">
        <f t="shared" si="2"/>
        <v>1.5025249999998778</v>
      </c>
      <c r="M27">
        <f t="shared" si="10"/>
        <v>69.982719900000006</v>
      </c>
      <c r="O27">
        <f t="shared" si="8"/>
        <v>69.998847604639039</v>
      </c>
      <c r="Q27">
        <f t="shared" si="9"/>
        <v>19.143764693219808</v>
      </c>
    </row>
    <row r="28" spans="1:27" x14ac:dyDescent="0.25">
      <c r="A28">
        <v>23.443999999999999</v>
      </c>
      <c r="B28">
        <v>1685.6592270000001</v>
      </c>
      <c r="C28">
        <v>880.9294582</v>
      </c>
      <c r="D28">
        <f t="shared" si="6"/>
        <v>0.64417899999989459</v>
      </c>
      <c r="E28">
        <f t="shared" si="0"/>
        <v>53.137201000000005</v>
      </c>
      <c r="G28">
        <f t="shared" si="7"/>
        <v>53.141105527627502</v>
      </c>
      <c r="I28">
        <v>23.443999999999999</v>
      </c>
      <c r="J28">
        <v>2072.686389</v>
      </c>
      <c r="K28">
        <v>852.91288250000002</v>
      </c>
      <c r="L28">
        <f t="shared" si="2"/>
        <v>1.7982839999999669</v>
      </c>
      <c r="M28">
        <f t="shared" si="10"/>
        <v>72.541224700000043</v>
      </c>
      <c r="O28">
        <f t="shared" si="8"/>
        <v>72.563510846158437</v>
      </c>
      <c r="Q28">
        <f t="shared" si="9"/>
        <v>19.422405318530934</v>
      </c>
    </row>
    <row r="29" spans="1:27" x14ac:dyDescent="0.25">
      <c r="A29">
        <v>23.460999999999999</v>
      </c>
      <c r="B29">
        <v>1685.5665650000001</v>
      </c>
      <c r="C29">
        <v>882.27305550000005</v>
      </c>
      <c r="D29">
        <f t="shared" si="6"/>
        <v>0.73684099999991304</v>
      </c>
      <c r="E29">
        <f t="shared" si="0"/>
        <v>54.48079830000006</v>
      </c>
      <c r="G29">
        <f t="shared" si="7"/>
        <v>54.485780879643919</v>
      </c>
      <c r="I29">
        <v>23.460999999999999</v>
      </c>
      <c r="J29">
        <v>2073.7248370000002</v>
      </c>
      <c r="K29">
        <v>855.35838709999996</v>
      </c>
      <c r="L29">
        <f t="shared" si="2"/>
        <v>0.75983599999972284</v>
      </c>
      <c r="M29">
        <f t="shared" si="10"/>
        <v>74.986729299999979</v>
      </c>
      <c r="O29">
        <f t="shared" si="8"/>
        <v>74.99057888734005</v>
      </c>
      <c r="Q29">
        <f t="shared" si="9"/>
        <v>20.504798007696131</v>
      </c>
    </row>
    <row r="30" spans="1:27" x14ac:dyDescent="0.25">
      <c r="A30">
        <v>23.477</v>
      </c>
      <c r="B30">
        <v>1686.3575060000001</v>
      </c>
      <c r="C30">
        <v>883.76304230000005</v>
      </c>
      <c r="D30">
        <f t="shared" si="6"/>
        <v>-5.4100000000062209E-2</v>
      </c>
      <c r="E30">
        <f t="shared" si="0"/>
        <v>55.970785100000057</v>
      </c>
      <c r="G30">
        <f t="shared" si="7"/>
        <v>55.970811245866258</v>
      </c>
      <c r="I30">
        <v>23.477</v>
      </c>
      <c r="J30">
        <v>2073.894166</v>
      </c>
      <c r="K30">
        <v>857.82434479999995</v>
      </c>
      <c r="L30">
        <f t="shared" si="2"/>
        <v>0.59050699999988865</v>
      </c>
      <c r="M30">
        <f t="shared" si="10"/>
        <v>77.452686999999969</v>
      </c>
      <c r="O30">
        <f t="shared" si="8"/>
        <v>77.45493800938074</v>
      </c>
      <c r="Q30">
        <f t="shared" si="9"/>
        <v>21.484126763514482</v>
      </c>
    </row>
    <row r="31" spans="1:27" x14ac:dyDescent="0.25">
      <c r="A31">
        <v>23.494</v>
      </c>
      <c r="B31">
        <v>1686.6666299999999</v>
      </c>
      <c r="C31">
        <v>885.18694010000002</v>
      </c>
      <c r="D31">
        <f t="shared" si="6"/>
        <v>-0.36322399999994559</v>
      </c>
      <c r="E31">
        <f t="shared" si="0"/>
        <v>57.394682900000021</v>
      </c>
      <c r="G31">
        <f t="shared" si="7"/>
        <v>57.395832225569571</v>
      </c>
      <c r="I31">
        <v>23.494</v>
      </c>
      <c r="J31">
        <v>2073.2061709999998</v>
      </c>
      <c r="K31">
        <v>859.49706040000001</v>
      </c>
      <c r="L31">
        <f t="shared" si="2"/>
        <v>1.2785020000001168</v>
      </c>
      <c r="M31">
        <f t="shared" si="10"/>
        <v>79.125402600000029</v>
      </c>
      <c r="O31">
        <f t="shared" si="8"/>
        <v>79.135730893042847</v>
      </c>
      <c r="Q31">
        <f t="shared" si="9"/>
        <v>21.739898667473277</v>
      </c>
    </row>
    <row r="32" spans="1:27" x14ac:dyDescent="0.25">
      <c r="A32">
        <v>23.510999999999999</v>
      </c>
      <c r="B32">
        <v>1686.034932</v>
      </c>
      <c r="C32">
        <v>886.27756629999999</v>
      </c>
      <c r="D32">
        <f t="shared" si="6"/>
        <v>0.26847399999996924</v>
      </c>
      <c r="E32">
        <f t="shared" si="0"/>
        <v>58.485309099999995</v>
      </c>
      <c r="G32">
        <f t="shared" si="7"/>
        <v>58.485925305249452</v>
      </c>
      <c r="I32">
        <v>23.510999999999999</v>
      </c>
      <c r="J32">
        <v>2072.8936910000002</v>
      </c>
      <c r="K32">
        <v>861.1986167</v>
      </c>
      <c r="L32">
        <f t="shared" si="2"/>
        <v>1.5909819999997126</v>
      </c>
      <c r="M32">
        <f t="shared" si="10"/>
        <v>80.826958900000022</v>
      </c>
      <c r="O32">
        <f t="shared" si="8"/>
        <v>80.842615672345829</v>
      </c>
      <c r="Q32">
        <f t="shared" si="9"/>
        <v>22.356690367096377</v>
      </c>
    </row>
    <row r="33" spans="1:17" x14ac:dyDescent="0.25">
      <c r="A33">
        <v>23.527000000000001</v>
      </c>
      <c r="B33">
        <v>1685.243117</v>
      </c>
      <c r="C33">
        <v>887.82612649999999</v>
      </c>
      <c r="D33">
        <f t="shared" si="6"/>
        <v>1.0602890000000116</v>
      </c>
      <c r="E33">
        <f t="shared" si="0"/>
        <v>60.033869299999992</v>
      </c>
      <c r="G33">
        <f t="shared" si="7"/>
        <v>60.043231724258504</v>
      </c>
      <c r="I33">
        <v>23.527000000000001</v>
      </c>
      <c r="J33">
        <v>2072.8367079999998</v>
      </c>
      <c r="K33">
        <v>862.87254289999998</v>
      </c>
      <c r="L33">
        <f t="shared" si="2"/>
        <v>1.6479650000001129</v>
      </c>
      <c r="M33">
        <f t="shared" si="10"/>
        <v>82.500885100000005</v>
      </c>
      <c r="O33">
        <f t="shared" si="8"/>
        <v>82.517342607021874</v>
      </c>
      <c r="Q33">
        <f t="shared" si="9"/>
        <v>22.47411088276337</v>
      </c>
    </row>
    <row r="34" spans="1:17" x14ac:dyDescent="0.25">
      <c r="A34">
        <v>23.544</v>
      </c>
      <c r="B34">
        <v>1685.2395300000001</v>
      </c>
      <c r="C34">
        <v>888.60548719999997</v>
      </c>
      <c r="D34">
        <f t="shared" si="6"/>
        <v>1.0638759999999365</v>
      </c>
      <c r="E34">
        <f t="shared" si="0"/>
        <v>60.813229999999976</v>
      </c>
      <c r="G34">
        <f t="shared" si="7"/>
        <v>60.82253509330463</v>
      </c>
      <c r="I34">
        <v>23.544</v>
      </c>
      <c r="J34">
        <v>2072.629504</v>
      </c>
      <c r="K34">
        <v>863.74741159999996</v>
      </c>
      <c r="L34">
        <f t="shared" si="2"/>
        <v>1.8551689999999326</v>
      </c>
      <c r="M34">
        <f t="shared" si="10"/>
        <v>83.375753799999984</v>
      </c>
      <c r="O34">
        <f t="shared" si="8"/>
        <v>83.396390651734876</v>
      </c>
      <c r="Q34">
        <f t="shared" si="9"/>
        <v>22.573855558430246</v>
      </c>
    </row>
    <row r="35" spans="1:17" x14ac:dyDescent="0.25">
      <c r="A35">
        <v>23.561</v>
      </c>
      <c r="B35">
        <v>1686.1433179999999</v>
      </c>
      <c r="C35">
        <v>889.47647930000005</v>
      </c>
      <c r="D35">
        <f t="shared" si="6"/>
        <v>0.16008800000008705</v>
      </c>
      <c r="E35">
        <f t="shared" si="0"/>
        <v>61.684222100000056</v>
      </c>
      <c r="G35">
        <f t="shared" si="7"/>
        <v>61.68442983646586</v>
      </c>
      <c r="I35">
        <v>23.561</v>
      </c>
      <c r="J35">
        <v>2073.5678069999999</v>
      </c>
      <c r="K35">
        <v>865.38580790000003</v>
      </c>
      <c r="L35">
        <f t="shared" si="2"/>
        <v>0.91686600000002727</v>
      </c>
      <c r="M35">
        <f t="shared" si="10"/>
        <v>85.014150100000052</v>
      </c>
      <c r="O35">
        <f t="shared" si="8"/>
        <v>85.019094093546386</v>
      </c>
      <c r="Q35">
        <f t="shared" si="9"/>
        <v>23.334664257080526</v>
      </c>
    </row>
    <row r="36" spans="1:17" x14ac:dyDescent="0.25">
      <c r="A36">
        <v>23.577000000000002</v>
      </c>
      <c r="B36">
        <v>1686.8472139999999</v>
      </c>
      <c r="C36">
        <v>890.2644348</v>
      </c>
      <c r="D36">
        <f t="shared" si="6"/>
        <v>-0.54380799999989904</v>
      </c>
      <c r="E36">
        <f t="shared" si="0"/>
        <v>62.472177600000009</v>
      </c>
      <c r="G36">
        <f t="shared" si="7"/>
        <v>62.474544425924442</v>
      </c>
      <c r="I36">
        <v>23.577000000000002</v>
      </c>
      <c r="J36">
        <v>2072.598614</v>
      </c>
      <c r="K36">
        <v>866.24617799999999</v>
      </c>
      <c r="L36">
        <f t="shared" si="2"/>
        <v>1.886058999999932</v>
      </c>
      <c r="M36">
        <f t="shared" si="10"/>
        <v>85.874520200000006</v>
      </c>
      <c r="O36">
        <f t="shared" si="8"/>
        <v>85.895229425921499</v>
      </c>
      <c r="Q36">
        <f t="shared" si="9"/>
        <v>23.420684999997057</v>
      </c>
    </row>
    <row r="37" spans="1:17" x14ac:dyDescent="0.25">
      <c r="A37">
        <v>23.594000000000001</v>
      </c>
      <c r="B37">
        <v>1686.457326</v>
      </c>
      <c r="C37">
        <v>891.79774799999996</v>
      </c>
      <c r="D37">
        <f t="shared" si="6"/>
        <v>-0.15391999999997097</v>
      </c>
      <c r="E37">
        <f t="shared" si="0"/>
        <v>64.005490799999961</v>
      </c>
      <c r="G37">
        <f t="shared" si="7"/>
        <v>64.005675872654294</v>
      </c>
      <c r="I37">
        <v>23.594000000000001</v>
      </c>
      <c r="J37">
        <v>2072.091723</v>
      </c>
      <c r="K37">
        <v>867.86727550000001</v>
      </c>
      <c r="L37">
        <f t="shared" si="2"/>
        <v>2.392949999999928</v>
      </c>
      <c r="M37">
        <f t="shared" si="10"/>
        <v>87.495617700000025</v>
      </c>
      <c r="O37">
        <f t="shared" si="8"/>
        <v>87.528334420386741</v>
      </c>
      <c r="Q37">
        <f t="shared" si="9"/>
        <v>23.522658547732448</v>
      </c>
    </row>
    <row r="38" spans="1:17" x14ac:dyDescent="0.25">
      <c r="A38">
        <v>23.611000000000001</v>
      </c>
      <c r="B38">
        <v>1685.355937</v>
      </c>
      <c r="C38">
        <v>892.81940729999997</v>
      </c>
      <c r="D38">
        <f t="shared" si="6"/>
        <v>0.94746899999995549</v>
      </c>
      <c r="E38">
        <f t="shared" si="0"/>
        <v>65.027150099999972</v>
      </c>
      <c r="G38">
        <f t="shared" si="7"/>
        <v>65.034052216003644</v>
      </c>
      <c r="I38">
        <v>23.611000000000001</v>
      </c>
      <c r="J38">
        <v>2072.9410360000002</v>
      </c>
      <c r="K38">
        <v>869.51685889999999</v>
      </c>
      <c r="L38">
        <f t="shared" si="2"/>
        <v>1.5436369999997623</v>
      </c>
      <c r="M38">
        <f t="shared" si="10"/>
        <v>89.145201100000008</v>
      </c>
      <c r="O38">
        <f t="shared" si="8"/>
        <v>89.158564896184885</v>
      </c>
      <c r="Q38">
        <f t="shared" si="9"/>
        <v>24.12451268018124</v>
      </c>
    </row>
    <row r="39" spans="1:17" x14ac:dyDescent="0.25">
      <c r="A39">
        <v>23.626999999999999</v>
      </c>
      <c r="B39">
        <v>1684.853253</v>
      </c>
      <c r="C39">
        <v>893.55421909999995</v>
      </c>
      <c r="D39">
        <f t="shared" si="6"/>
        <v>1.4501530000000002</v>
      </c>
      <c r="E39">
        <f t="shared" si="0"/>
        <v>65.76196189999996</v>
      </c>
      <c r="G39">
        <f t="shared" si="7"/>
        <v>65.777949015307982</v>
      </c>
      <c r="I39">
        <v>23.626999999999999</v>
      </c>
      <c r="J39">
        <v>2072.7513159999999</v>
      </c>
      <c r="K39">
        <v>870.38287909999997</v>
      </c>
      <c r="L39">
        <f t="shared" si="2"/>
        <v>1.7333570000000691</v>
      </c>
      <c r="M39">
        <f t="shared" si="10"/>
        <v>90.011221299999988</v>
      </c>
      <c r="O39">
        <f t="shared" si="8"/>
        <v>90.02790948593119</v>
      </c>
      <c r="Q39">
        <f t="shared" si="9"/>
        <v>24.249960470623208</v>
      </c>
    </row>
    <row r="40" spans="1:17" x14ac:dyDescent="0.25">
      <c r="A40">
        <v>23.643999999999998</v>
      </c>
      <c r="B40">
        <v>1685.642243</v>
      </c>
      <c r="C40">
        <v>894.41160960000002</v>
      </c>
      <c r="D40">
        <f t="shared" si="6"/>
        <v>0.66116299999998773</v>
      </c>
      <c r="E40">
        <f t="shared" si="0"/>
        <v>66.619352400000025</v>
      </c>
      <c r="G40">
        <f t="shared" si="7"/>
        <v>66.622633171527809</v>
      </c>
      <c r="I40">
        <v>23.643999999999998</v>
      </c>
      <c r="J40">
        <v>2073.6539699999998</v>
      </c>
      <c r="K40">
        <v>872.02832039999998</v>
      </c>
      <c r="L40">
        <f t="shared" si="2"/>
        <v>0.83070300000008501</v>
      </c>
      <c r="M40">
        <f t="shared" si="10"/>
        <v>91.656662600000004</v>
      </c>
      <c r="O40">
        <f t="shared" si="8"/>
        <v>91.660426937934602</v>
      </c>
      <c r="Q40">
        <f t="shared" si="9"/>
        <v>25.037793766406793</v>
      </c>
    </row>
    <row r="41" spans="1:17" x14ac:dyDescent="0.25">
      <c r="A41">
        <v>23.661000000000001</v>
      </c>
      <c r="B41">
        <v>1686.4318149999999</v>
      </c>
      <c r="C41">
        <v>896.03154800000004</v>
      </c>
      <c r="D41">
        <f t="shared" si="6"/>
        <v>-0.12840899999991962</v>
      </c>
      <c r="E41">
        <f t="shared" si="0"/>
        <v>68.239290800000049</v>
      </c>
      <c r="G41">
        <f t="shared" si="7"/>
        <v>68.239411616442382</v>
      </c>
      <c r="I41">
        <v>23.661000000000001</v>
      </c>
      <c r="J41">
        <v>2071.8618179999999</v>
      </c>
      <c r="K41">
        <v>873.74820990000001</v>
      </c>
      <c r="L41">
        <f t="shared" si="2"/>
        <v>2.6228550000000723</v>
      </c>
      <c r="M41">
        <f t="shared" si="10"/>
        <v>93.376552100000026</v>
      </c>
      <c r="O41">
        <f t="shared" si="8"/>
        <v>93.413381538380477</v>
      </c>
      <c r="Q41">
        <f t="shared" si="9"/>
        <v>25.173969921938095</v>
      </c>
    </row>
    <row r="42" spans="1:17" x14ac:dyDescent="0.25">
      <c r="A42">
        <v>23.677</v>
      </c>
      <c r="B42">
        <v>1686.2494360000001</v>
      </c>
      <c r="C42">
        <v>898.6475739</v>
      </c>
      <c r="D42">
        <f t="shared" si="6"/>
        <v>5.3969999999935681E-2</v>
      </c>
      <c r="E42">
        <f t="shared" si="0"/>
        <v>70.855316700000003</v>
      </c>
      <c r="G42">
        <f t="shared" si="7"/>
        <v>70.8553372542831</v>
      </c>
      <c r="I42">
        <v>23.677</v>
      </c>
      <c r="J42">
        <v>2073.338675</v>
      </c>
      <c r="K42">
        <v>877.9002514</v>
      </c>
      <c r="L42">
        <f t="shared" si="2"/>
        <v>1.1459979999999632</v>
      </c>
      <c r="M42">
        <f t="shared" si="10"/>
        <v>97.528593600000022</v>
      </c>
      <c r="O42">
        <f t="shared" si="8"/>
        <v>97.535326323388944</v>
      </c>
      <c r="Q42">
        <f t="shared" si="9"/>
        <v>26.679989069105844</v>
      </c>
    </row>
    <row r="43" spans="1:17" x14ac:dyDescent="0.25">
      <c r="A43">
        <v>23.693999999999999</v>
      </c>
      <c r="B43">
        <v>1685.302471</v>
      </c>
      <c r="C43">
        <v>901.0002174</v>
      </c>
      <c r="D43">
        <f t="shared" si="6"/>
        <v>1.0009350000000268</v>
      </c>
      <c r="E43">
        <f t="shared" si="0"/>
        <v>73.207960200000002</v>
      </c>
      <c r="G43">
        <f t="shared" si="7"/>
        <v>73.214802516424299</v>
      </c>
      <c r="I43">
        <v>23.693999999999999</v>
      </c>
      <c r="J43">
        <v>2072.7383869999999</v>
      </c>
      <c r="K43">
        <v>880.38740399999995</v>
      </c>
      <c r="L43">
        <f t="shared" si="2"/>
        <v>1.7462860000000546</v>
      </c>
      <c r="M43">
        <f t="shared" si="10"/>
        <v>100.01574619999997</v>
      </c>
      <c r="O43">
        <f t="shared" si="8"/>
        <v>100.03099021171691</v>
      </c>
      <c r="Q43">
        <f t="shared" si="9"/>
        <v>26.816187695292612</v>
      </c>
    </row>
    <row r="44" spans="1:17" x14ac:dyDescent="0.25">
      <c r="A44">
        <v>23.710999999999999</v>
      </c>
      <c r="B44">
        <v>1684.190435</v>
      </c>
      <c r="C44">
        <v>902.67193299999997</v>
      </c>
      <c r="D44">
        <f t="shared" si="6"/>
        <v>2.1129710000000159</v>
      </c>
      <c r="E44">
        <f t="shared" si="0"/>
        <v>74.879675799999973</v>
      </c>
      <c r="G44">
        <f t="shared" si="7"/>
        <v>74.909482005684325</v>
      </c>
      <c r="I44">
        <v>23.710999999999999</v>
      </c>
      <c r="J44">
        <v>2073.7331629999999</v>
      </c>
      <c r="K44">
        <v>882.84472649999998</v>
      </c>
      <c r="L44">
        <f t="shared" si="2"/>
        <v>0.75151000000005297</v>
      </c>
      <c r="M44">
        <f t="shared" si="10"/>
        <v>102.4730687</v>
      </c>
      <c r="O44">
        <f t="shared" si="8"/>
        <v>102.47582434933139</v>
      </c>
      <c r="Q44">
        <f t="shared" si="9"/>
        <v>27.566342343647065</v>
      </c>
    </row>
    <row r="45" spans="1:17" x14ac:dyDescent="0.25">
      <c r="A45">
        <v>23.727</v>
      </c>
      <c r="B45">
        <v>1683.9982500000001</v>
      </c>
      <c r="C45">
        <v>904.43109460000005</v>
      </c>
      <c r="D45">
        <f t="shared" si="6"/>
        <v>2.3051559999998972</v>
      </c>
      <c r="E45">
        <f t="shared" si="0"/>
        <v>76.638837400000057</v>
      </c>
      <c r="G45">
        <f t="shared" si="7"/>
        <v>76.673496999993304</v>
      </c>
      <c r="I45">
        <v>23.727</v>
      </c>
      <c r="J45">
        <v>2073.6831459999999</v>
      </c>
      <c r="K45">
        <v>885.35477260000005</v>
      </c>
      <c r="L45">
        <f t="shared" si="2"/>
        <v>0.80152700000007826</v>
      </c>
      <c r="M45">
        <f t="shared" si="10"/>
        <v>104.98311480000007</v>
      </c>
      <c r="O45">
        <f t="shared" si="8"/>
        <v>104.98617451189332</v>
      </c>
      <c r="Q45">
        <f t="shared" si="9"/>
        <v>28.31267751190002</v>
      </c>
    </row>
    <row r="46" spans="1:17" x14ac:dyDescent="0.25">
      <c r="A46">
        <v>23.744</v>
      </c>
      <c r="B46">
        <v>1685.095916</v>
      </c>
      <c r="C46">
        <v>906.26541180000004</v>
      </c>
      <c r="D46">
        <f t="shared" si="6"/>
        <v>1.2074900000000071</v>
      </c>
      <c r="E46">
        <f t="shared" si="0"/>
        <v>78.473154600000044</v>
      </c>
      <c r="G46">
        <f t="shared" si="7"/>
        <v>78.482444055824416</v>
      </c>
      <c r="I46">
        <v>23.744</v>
      </c>
      <c r="J46">
        <v>2072.665211</v>
      </c>
      <c r="K46">
        <v>887.90732200000002</v>
      </c>
      <c r="L46">
        <f t="shared" si="2"/>
        <v>1.8194619999999304</v>
      </c>
      <c r="M46">
        <f t="shared" si="10"/>
        <v>107.53566420000004</v>
      </c>
      <c r="O46">
        <f t="shared" si="8"/>
        <v>107.55105539651676</v>
      </c>
      <c r="Q46">
        <f t="shared" si="9"/>
        <v>29.068611340692343</v>
      </c>
    </row>
    <row r="47" spans="1:17" x14ac:dyDescent="0.25">
      <c r="A47">
        <v>23.76</v>
      </c>
      <c r="B47">
        <v>1685.869406</v>
      </c>
      <c r="C47">
        <v>908.55542979999996</v>
      </c>
      <c r="D47">
        <f t="shared" si="6"/>
        <v>0.43399999999996908</v>
      </c>
      <c r="E47">
        <f t="shared" si="0"/>
        <v>80.763172599999962</v>
      </c>
      <c r="G47">
        <f t="shared" si="7"/>
        <v>80.764338692379482</v>
      </c>
      <c r="I47">
        <v>23.76</v>
      </c>
      <c r="J47">
        <v>2073.650474</v>
      </c>
      <c r="K47">
        <v>891.1959809</v>
      </c>
      <c r="L47">
        <f t="shared" si="2"/>
        <v>0.83419899999989866</v>
      </c>
      <c r="M47">
        <f t="shared" si="10"/>
        <v>110.82432310000002</v>
      </c>
      <c r="O47">
        <f t="shared" si="8"/>
        <v>110.82746265499719</v>
      </c>
      <c r="Q47">
        <f t="shared" si="9"/>
        <v>30.063123962617709</v>
      </c>
    </row>
    <row r="48" spans="1:17" x14ac:dyDescent="0.25">
      <c r="A48">
        <v>23.777000000000001</v>
      </c>
      <c r="B48">
        <v>1685.3293759999999</v>
      </c>
      <c r="C48">
        <v>910.34954830000004</v>
      </c>
      <c r="D48">
        <f t="shared" si="6"/>
        <v>0.97403000000008433</v>
      </c>
      <c r="E48">
        <f t="shared" si="0"/>
        <v>82.557291100000043</v>
      </c>
      <c r="G48">
        <f t="shared" si="7"/>
        <v>82.563036815581384</v>
      </c>
      <c r="I48">
        <v>23.777000000000001</v>
      </c>
      <c r="J48">
        <v>2073.778714</v>
      </c>
      <c r="K48">
        <v>893.66941299999996</v>
      </c>
      <c r="L48">
        <f t="shared" si="2"/>
        <v>0.70595899999989342</v>
      </c>
      <c r="M48">
        <f t="shared" si="10"/>
        <v>113.29775519999998</v>
      </c>
      <c r="O48">
        <f t="shared" si="8"/>
        <v>113.299954596058</v>
      </c>
      <c r="Q48">
        <f t="shared" si="9"/>
        <v>30.736917780476617</v>
      </c>
    </row>
    <row r="49" spans="1:17" x14ac:dyDescent="0.25">
      <c r="A49">
        <v>23.794</v>
      </c>
      <c r="B49">
        <v>1684.46739</v>
      </c>
      <c r="C49">
        <v>912.48249799999996</v>
      </c>
      <c r="D49">
        <f t="shared" si="6"/>
        <v>1.8360159999999723</v>
      </c>
      <c r="E49">
        <f t="shared" si="0"/>
        <v>84.69024079999997</v>
      </c>
      <c r="G49">
        <f t="shared" si="7"/>
        <v>84.710140133954653</v>
      </c>
      <c r="I49">
        <v>23.794</v>
      </c>
      <c r="J49">
        <v>2073.7533910000002</v>
      </c>
      <c r="K49">
        <v>896.1787392</v>
      </c>
      <c r="L49">
        <f t="shared" si="2"/>
        <v>0.73128199999973731</v>
      </c>
      <c r="M49">
        <f t="shared" si="10"/>
        <v>115.80708140000002</v>
      </c>
      <c r="O49">
        <f t="shared" si="8"/>
        <v>115.80939027449266</v>
      </c>
      <c r="Q49">
        <f t="shared" si="9"/>
        <v>31.099250140538004</v>
      </c>
    </row>
    <row r="50" spans="1:17" x14ac:dyDescent="0.25">
      <c r="A50">
        <v>23.81</v>
      </c>
      <c r="B50">
        <v>1683.702061</v>
      </c>
      <c r="C50">
        <v>913.82140570000001</v>
      </c>
      <c r="D50">
        <f t="shared" si="6"/>
        <v>2.6013450000000375</v>
      </c>
      <c r="E50">
        <f t="shared" si="0"/>
        <v>86.029148500000019</v>
      </c>
      <c r="G50">
        <f t="shared" si="7"/>
        <v>86.068469182645984</v>
      </c>
      <c r="I50">
        <v>23.81</v>
      </c>
      <c r="J50">
        <v>2072.7424230000001</v>
      </c>
      <c r="K50">
        <v>897.89450009999996</v>
      </c>
      <c r="L50">
        <f t="shared" si="2"/>
        <v>1.7422499999997854</v>
      </c>
      <c r="M50">
        <f t="shared" si="10"/>
        <v>117.52284229999998</v>
      </c>
      <c r="O50">
        <f t="shared" si="8"/>
        <v>117.53575582491126</v>
      </c>
      <c r="Q50">
        <f t="shared" si="9"/>
        <v>31.467286642265279</v>
      </c>
    </row>
    <row r="51" spans="1:17" x14ac:dyDescent="0.25">
      <c r="A51">
        <v>23.827000000000002</v>
      </c>
      <c r="B51">
        <v>1684.2266119999999</v>
      </c>
      <c r="C51">
        <v>914.49285799999996</v>
      </c>
      <c r="D51">
        <f t="shared" si="6"/>
        <v>2.0767940000000635</v>
      </c>
      <c r="E51">
        <f t="shared" si="0"/>
        <v>86.700600799999961</v>
      </c>
      <c r="G51">
        <f t="shared" si="7"/>
        <v>86.725470609270204</v>
      </c>
      <c r="I51">
        <v>23.827000000000002</v>
      </c>
      <c r="J51">
        <v>2074.061189</v>
      </c>
      <c r="K51">
        <v>899.47168869999996</v>
      </c>
      <c r="L51">
        <f t="shared" si="2"/>
        <v>0.4234839999999167</v>
      </c>
      <c r="M51">
        <f t="shared" si="10"/>
        <v>119.10003089999998</v>
      </c>
      <c r="O51">
        <f t="shared" si="8"/>
        <v>119.10078378868548</v>
      </c>
      <c r="Q51">
        <f t="shared" si="9"/>
        <v>32.375313179415272</v>
      </c>
    </row>
    <row r="52" spans="1:17" x14ac:dyDescent="0.25">
      <c r="A52">
        <v>23.844000000000001</v>
      </c>
      <c r="B52">
        <v>1685.4251609999999</v>
      </c>
      <c r="C52">
        <v>915.33304220000002</v>
      </c>
      <c r="D52">
        <f t="shared" si="6"/>
        <v>0.8782450000001063</v>
      </c>
      <c r="E52">
        <f t="shared" si="0"/>
        <v>87.540785000000028</v>
      </c>
      <c r="G52">
        <f t="shared" si="7"/>
        <v>87.545190345879391</v>
      </c>
      <c r="I52">
        <v>23.844000000000001</v>
      </c>
      <c r="J52">
        <v>2074.6827760000001</v>
      </c>
      <c r="K52">
        <v>901.1534825</v>
      </c>
      <c r="L52">
        <f t="shared" si="2"/>
        <v>-0.19810300000017378</v>
      </c>
      <c r="M52">
        <f t="shared" si="10"/>
        <v>120.78182470000002</v>
      </c>
      <c r="O52">
        <f t="shared" si="8"/>
        <v>120.78198716141469</v>
      </c>
      <c r="Q52">
        <f t="shared" si="9"/>
        <v>33.2367968155353</v>
      </c>
    </row>
    <row r="53" spans="1:17" x14ac:dyDescent="0.25">
      <c r="A53">
        <v>23.86</v>
      </c>
      <c r="B53">
        <v>1685.4160589999999</v>
      </c>
      <c r="C53">
        <v>917.26436239999998</v>
      </c>
      <c r="D53">
        <f t="shared" si="6"/>
        <v>0.8873470000000907</v>
      </c>
      <c r="E53">
        <f t="shared" si="0"/>
        <v>89.472105199999987</v>
      </c>
      <c r="G53">
        <f t="shared" si="7"/>
        <v>89.476505260421717</v>
      </c>
      <c r="I53">
        <v>23.86</v>
      </c>
      <c r="J53">
        <v>2071.9244170000002</v>
      </c>
      <c r="K53">
        <v>902.90028719999998</v>
      </c>
      <c r="L53">
        <f t="shared" si="2"/>
        <v>2.5602559999997538</v>
      </c>
      <c r="M53">
        <f t="shared" si="10"/>
        <v>122.5286294</v>
      </c>
      <c r="O53">
        <f t="shared" si="8"/>
        <v>122.5553749675145</v>
      </c>
      <c r="Q53">
        <f t="shared" si="9"/>
        <v>33.078869707092778</v>
      </c>
    </row>
    <row r="54" spans="1:17" x14ac:dyDescent="0.25">
      <c r="A54">
        <v>23.876999999999999</v>
      </c>
      <c r="B54">
        <v>1684.7734359999999</v>
      </c>
      <c r="C54">
        <v>919.96810040000003</v>
      </c>
      <c r="D54">
        <f t="shared" si="6"/>
        <v>1.5299700000000485</v>
      </c>
      <c r="E54">
        <f t="shared" si="0"/>
        <v>92.175843200000031</v>
      </c>
      <c r="G54">
        <f t="shared" si="7"/>
        <v>92.188539840003386</v>
      </c>
      <c r="I54">
        <v>23.876999999999999</v>
      </c>
      <c r="J54">
        <v>2071.7585949999998</v>
      </c>
      <c r="K54">
        <v>906.25899719999995</v>
      </c>
      <c r="L54">
        <f t="shared" si="2"/>
        <v>2.7260780000001432</v>
      </c>
      <c r="M54">
        <f t="shared" si="10"/>
        <v>125.88733939999997</v>
      </c>
      <c r="O54">
        <f t="shared" si="8"/>
        <v>125.91685241647708</v>
      </c>
      <c r="Q54">
        <f t="shared" si="9"/>
        <v>33.728312576473698</v>
      </c>
    </row>
    <row r="55" spans="1:17" x14ac:dyDescent="0.25">
      <c r="A55">
        <v>23.893999999999998</v>
      </c>
      <c r="B55">
        <v>1683.142239</v>
      </c>
      <c r="C55">
        <v>923.00651949999997</v>
      </c>
      <c r="D55">
        <f t="shared" si="6"/>
        <v>3.1611669999999776</v>
      </c>
      <c r="E55">
        <f t="shared" si="0"/>
        <v>95.214262299999973</v>
      </c>
      <c r="G55">
        <f t="shared" si="7"/>
        <v>95.266724107293015</v>
      </c>
      <c r="I55">
        <v>23.893999999999998</v>
      </c>
      <c r="J55">
        <v>2074.4796030000002</v>
      </c>
      <c r="K55">
        <v>911.18836060000001</v>
      </c>
      <c r="L55">
        <f t="shared" si="2"/>
        <v>5.0699999997050327E-3</v>
      </c>
      <c r="M55">
        <f t="shared" si="10"/>
        <v>130.81670280000003</v>
      </c>
      <c r="O55">
        <f t="shared" si="8"/>
        <v>130.8167028982478</v>
      </c>
      <c r="Q55">
        <f t="shared" si="9"/>
        <v>35.549978790954782</v>
      </c>
    </row>
    <row r="56" spans="1:17" x14ac:dyDescent="0.25">
      <c r="A56">
        <v>23.91</v>
      </c>
      <c r="B56">
        <v>1683.0227669999999</v>
      </c>
      <c r="C56">
        <v>925.33385099999998</v>
      </c>
      <c r="D56">
        <f t="shared" ref="D56:D70" si="11">((B56-$B$3)*-1)</f>
        <v>3.2806390000000647</v>
      </c>
      <c r="E56">
        <f t="shared" ref="E56:E70" si="12">((C56-$C$3)*-1)*-1</f>
        <v>97.541593799999987</v>
      </c>
      <c r="G56">
        <f t="shared" ref="G56:G70" si="13">SQRT(E56^2 +D56^2)</f>
        <v>97.596747452425475</v>
      </c>
      <c r="I56">
        <v>23.91</v>
      </c>
      <c r="J56">
        <v>2074.6443260000001</v>
      </c>
      <c r="K56">
        <v>914.4959642</v>
      </c>
      <c r="L56">
        <f t="shared" ref="L56:L70" si="14">((((J56-$J$3)*-1))*-1)*-1</f>
        <v>-0.15965300000016214</v>
      </c>
      <c r="M56">
        <f t="shared" ref="M56:M70" si="15">(((K56-$K$3)*-1))*-1</f>
        <v>134.12430640000002</v>
      </c>
      <c r="O56">
        <f t="shared" ref="O56:O70" si="16">SQRT(L56^2+M56^2)</f>
        <v>134.12440142032878</v>
      </c>
      <c r="Q56">
        <f t="shared" ref="Q56:Q70" si="17">ABS(G56-O56)</f>
        <v>36.527653967903305</v>
      </c>
    </row>
    <row r="57" spans="1:17" x14ac:dyDescent="0.25">
      <c r="A57">
        <v>23.927</v>
      </c>
      <c r="B57">
        <v>1683.8766209999999</v>
      </c>
      <c r="C57">
        <v>927.79091889999995</v>
      </c>
      <c r="D57">
        <f t="shared" si="11"/>
        <v>2.426785000000109</v>
      </c>
      <c r="E57">
        <f t="shared" si="12"/>
        <v>99.998661699999957</v>
      </c>
      <c r="G57">
        <f t="shared" si="13"/>
        <v>100.0281041869097</v>
      </c>
      <c r="I57">
        <v>23.927</v>
      </c>
      <c r="J57">
        <v>2074.3621349999999</v>
      </c>
      <c r="K57">
        <v>917.87788609999996</v>
      </c>
      <c r="L57">
        <f t="shared" si="14"/>
        <v>0.12253800000007686</v>
      </c>
      <c r="M57">
        <f t="shared" si="15"/>
        <v>137.50622829999998</v>
      </c>
      <c r="O57">
        <f t="shared" si="16"/>
        <v>137.50628289955756</v>
      </c>
      <c r="Q57">
        <f t="shared" si="17"/>
        <v>37.47817871264786</v>
      </c>
    </row>
    <row r="58" spans="1:17" x14ac:dyDescent="0.25">
      <c r="A58">
        <v>23.943999999999999</v>
      </c>
      <c r="B58">
        <v>1684.660228</v>
      </c>
      <c r="C58">
        <v>930.33599979999997</v>
      </c>
      <c r="D58">
        <f t="shared" si="11"/>
        <v>1.6431780000000344</v>
      </c>
      <c r="E58">
        <f t="shared" si="12"/>
        <v>102.54374259999997</v>
      </c>
      <c r="G58">
        <f t="shared" si="13"/>
        <v>102.55690703387428</v>
      </c>
      <c r="I58">
        <v>23.943999999999999</v>
      </c>
      <c r="J58">
        <v>2072.8769980000002</v>
      </c>
      <c r="K58">
        <v>921.20600219999994</v>
      </c>
      <c r="L58">
        <f t="shared" si="14"/>
        <v>1.6076749999997446</v>
      </c>
      <c r="M58">
        <f t="shared" si="15"/>
        <v>140.83434439999996</v>
      </c>
      <c r="O58">
        <f t="shared" si="16"/>
        <v>140.84352019700242</v>
      </c>
      <c r="Q58">
        <f t="shared" si="17"/>
        <v>38.286613163128138</v>
      </c>
    </row>
    <row r="59" spans="1:17" x14ac:dyDescent="0.25">
      <c r="A59">
        <v>23.96</v>
      </c>
      <c r="B59">
        <v>1683.941984</v>
      </c>
      <c r="C59">
        <v>933.88263480000001</v>
      </c>
      <c r="D59">
        <f t="shared" si="11"/>
        <v>2.3614219999999477</v>
      </c>
      <c r="E59">
        <f t="shared" si="12"/>
        <v>106.09037760000001</v>
      </c>
      <c r="G59">
        <f t="shared" si="13"/>
        <v>106.11665530524729</v>
      </c>
      <c r="I59">
        <v>23.96</v>
      </c>
      <c r="J59">
        <v>2073.3878319999999</v>
      </c>
      <c r="K59">
        <v>926.24078810000003</v>
      </c>
      <c r="L59">
        <f t="shared" si="14"/>
        <v>1.0968410000000404</v>
      </c>
      <c r="M59">
        <f t="shared" si="15"/>
        <v>145.86913030000005</v>
      </c>
      <c r="O59">
        <f t="shared" si="16"/>
        <v>145.87325400722943</v>
      </c>
      <c r="Q59">
        <f t="shared" si="17"/>
        <v>39.756598701982142</v>
      </c>
    </row>
    <row r="60" spans="1:17" x14ac:dyDescent="0.25">
      <c r="A60">
        <v>23.977</v>
      </c>
      <c r="B60">
        <v>1682.8850480000001</v>
      </c>
      <c r="C60">
        <v>937.55327839999995</v>
      </c>
      <c r="D60">
        <f t="shared" si="11"/>
        <v>3.4183579999998983</v>
      </c>
      <c r="E60">
        <f t="shared" si="12"/>
        <v>109.76102119999996</v>
      </c>
      <c r="G60">
        <f t="shared" si="13"/>
        <v>109.81423835861634</v>
      </c>
      <c r="I60">
        <v>23.977</v>
      </c>
      <c r="J60">
        <v>2072.7454729999999</v>
      </c>
      <c r="K60">
        <v>930.39889930000004</v>
      </c>
      <c r="L60">
        <f t="shared" si="14"/>
        <v>1.7391999999999825</v>
      </c>
      <c r="M60">
        <f t="shared" si="15"/>
        <v>150.02724150000006</v>
      </c>
      <c r="O60">
        <f t="shared" si="16"/>
        <v>150.03732205267909</v>
      </c>
      <c r="Q60">
        <f t="shared" si="17"/>
        <v>40.223083694062751</v>
      </c>
    </row>
    <row r="61" spans="1:17" x14ac:dyDescent="0.25">
      <c r="A61">
        <v>23.992999999999999</v>
      </c>
      <c r="B61">
        <v>1681.426858</v>
      </c>
      <c r="C61">
        <v>941.17254549999996</v>
      </c>
      <c r="D61">
        <f t="shared" si="11"/>
        <v>4.876547999999957</v>
      </c>
      <c r="E61">
        <f t="shared" si="12"/>
        <v>113.38028829999996</v>
      </c>
      <c r="G61">
        <f t="shared" si="13"/>
        <v>113.48511133795222</v>
      </c>
      <c r="I61">
        <v>23.992999999999999</v>
      </c>
      <c r="J61">
        <v>2072.9096629999999</v>
      </c>
      <c r="K61">
        <v>935.36117899999999</v>
      </c>
      <c r="L61">
        <f t="shared" si="14"/>
        <v>1.5750100000000202</v>
      </c>
      <c r="M61">
        <f t="shared" si="15"/>
        <v>154.98952120000001</v>
      </c>
      <c r="O61">
        <f t="shared" si="16"/>
        <v>154.99752365217114</v>
      </c>
      <c r="Q61">
        <f t="shared" si="17"/>
        <v>41.512412314218921</v>
      </c>
    </row>
    <row r="62" spans="1:17" x14ac:dyDescent="0.25">
      <c r="A62">
        <v>24.01</v>
      </c>
      <c r="B62">
        <v>1682.089275</v>
      </c>
      <c r="C62">
        <v>944.41913720000002</v>
      </c>
      <c r="D62">
        <f t="shared" si="11"/>
        <v>4.2141309999999521</v>
      </c>
      <c r="E62">
        <f t="shared" si="12"/>
        <v>116.62688000000003</v>
      </c>
      <c r="G62">
        <f t="shared" si="13"/>
        <v>116.70299070126509</v>
      </c>
      <c r="I62">
        <v>24.01</v>
      </c>
      <c r="J62">
        <v>2071.9944529999998</v>
      </c>
      <c r="K62">
        <v>939.55297240000004</v>
      </c>
      <c r="L62">
        <f t="shared" si="14"/>
        <v>2.4902200000001358</v>
      </c>
      <c r="M62">
        <f t="shared" si="15"/>
        <v>159.18131460000006</v>
      </c>
      <c r="O62">
        <f t="shared" si="16"/>
        <v>159.20079181157547</v>
      </c>
      <c r="Q62">
        <f t="shared" si="17"/>
        <v>42.497801110310377</v>
      </c>
    </row>
    <row r="63" spans="1:17" x14ac:dyDescent="0.25">
      <c r="A63">
        <v>24.027000000000001</v>
      </c>
      <c r="B63">
        <v>1683.0059450000001</v>
      </c>
      <c r="C63">
        <v>946.17302529999995</v>
      </c>
      <c r="D63">
        <f t="shared" si="11"/>
        <v>3.2974609999998847</v>
      </c>
      <c r="E63">
        <f t="shared" si="12"/>
        <v>118.38076809999995</v>
      </c>
      <c r="G63">
        <f t="shared" si="13"/>
        <v>118.42668409185697</v>
      </c>
      <c r="I63">
        <v>24.027000000000001</v>
      </c>
      <c r="J63">
        <v>2072.8796699999998</v>
      </c>
      <c r="K63">
        <v>942.86506929999996</v>
      </c>
      <c r="L63">
        <f t="shared" si="14"/>
        <v>1.6050030000001243</v>
      </c>
      <c r="M63">
        <f t="shared" si="15"/>
        <v>162.49341149999998</v>
      </c>
      <c r="O63">
        <f t="shared" si="16"/>
        <v>162.50133788845659</v>
      </c>
      <c r="Q63">
        <f t="shared" si="17"/>
        <v>44.07465379659962</v>
      </c>
    </row>
    <row r="64" spans="1:17" x14ac:dyDescent="0.25">
      <c r="A64">
        <v>24.042999999999999</v>
      </c>
      <c r="B64">
        <v>1683.224189</v>
      </c>
      <c r="C64">
        <v>947.87477920000003</v>
      </c>
      <c r="D64">
        <f t="shared" si="11"/>
        <v>3.0792169999999714</v>
      </c>
      <c r="E64">
        <f t="shared" si="12"/>
        <v>120.08252200000004</v>
      </c>
      <c r="G64">
        <f t="shared" si="13"/>
        <v>120.12199493520569</v>
      </c>
      <c r="I64">
        <v>24.042999999999999</v>
      </c>
      <c r="J64">
        <v>2072.6740759999998</v>
      </c>
      <c r="K64">
        <v>945.40951919999998</v>
      </c>
      <c r="L64">
        <f t="shared" si="14"/>
        <v>1.8105970000001435</v>
      </c>
      <c r="M64">
        <f t="shared" si="15"/>
        <v>165.0378614</v>
      </c>
      <c r="O64">
        <f t="shared" si="16"/>
        <v>165.04779294792772</v>
      </c>
      <c r="Q64">
        <f t="shared" si="17"/>
        <v>44.925798012722026</v>
      </c>
    </row>
    <row r="65" spans="1:17" x14ac:dyDescent="0.25">
      <c r="A65">
        <v>24.06</v>
      </c>
      <c r="B65">
        <v>1682.4214019999999</v>
      </c>
      <c r="C65">
        <v>949.26297339999996</v>
      </c>
      <c r="D65">
        <f t="shared" si="11"/>
        <v>3.8820040000000517</v>
      </c>
      <c r="E65">
        <f t="shared" si="12"/>
        <v>121.47071619999997</v>
      </c>
      <c r="G65">
        <f t="shared" si="13"/>
        <v>121.53273159604763</v>
      </c>
      <c r="I65">
        <v>24.06</v>
      </c>
      <c r="J65">
        <v>2073.0149929999998</v>
      </c>
      <c r="K65">
        <v>947.01064659999997</v>
      </c>
      <c r="L65">
        <f t="shared" si="14"/>
        <v>1.4696800000001531</v>
      </c>
      <c r="M65">
        <f t="shared" si="15"/>
        <v>166.63898879999999</v>
      </c>
      <c r="O65">
        <f t="shared" si="16"/>
        <v>166.64546962815677</v>
      </c>
      <c r="Q65">
        <f t="shared" si="17"/>
        <v>45.112738032109149</v>
      </c>
    </row>
    <row r="66" spans="1:17" x14ac:dyDescent="0.25">
      <c r="A66">
        <v>24.077000000000002</v>
      </c>
      <c r="B66">
        <v>1681.287313</v>
      </c>
      <c r="C66">
        <v>950.93471939999995</v>
      </c>
      <c r="D66">
        <f t="shared" si="11"/>
        <v>5.0160929999999553</v>
      </c>
      <c r="E66">
        <f t="shared" si="12"/>
        <v>123.14246219999995</v>
      </c>
      <c r="G66">
        <f t="shared" si="13"/>
        <v>123.24458278424682</v>
      </c>
      <c r="I66">
        <v>24.077000000000002</v>
      </c>
      <c r="J66">
        <v>2072.250665</v>
      </c>
      <c r="K66">
        <v>948.68099059999997</v>
      </c>
      <c r="L66">
        <f t="shared" si="14"/>
        <v>2.2340079999999034</v>
      </c>
      <c r="M66">
        <f t="shared" si="15"/>
        <v>168.30933279999999</v>
      </c>
      <c r="O66">
        <f t="shared" si="16"/>
        <v>168.32415839482226</v>
      </c>
      <c r="Q66">
        <f t="shared" si="17"/>
        <v>45.079575610575446</v>
      </c>
    </row>
    <row r="67" spans="1:17" x14ac:dyDescent="0.25">
      <c r="A67">
        <v>24.093</v>
      </c>
      <c r="B67">
        <v>1681.144742</v>
      </c>
      <c r="C67">
        <v>952.68936169999995</v>
      </c>
      <c r="D67">
        <f t="shared" si="11"/>
        <v>5.1586640000000443</v>
      </c>
      <c r="E67">
        <f t="shared" si="12"/>
        <v>124.89710449999995</v>
      </c>
      <c r="G67">
        <f t="shared" si="13"/>
        <v>125.00359405532629</v>
      </c>
      <c r="I67">
        <v>24.093</v>
      </c>
      <c r="J67">
        <v>2072.793901</v>
      </c>
      <c r="K67">
        <v>951.20302960000004</v>
      </c>
      <c r="L67">
        <f t="shared" si="14"/>
        <v>1.6907719999999244</v>
      </c>
      <c r="M67">
        <f t="shared" si="15"/>
        <v>170.83137180000006</v>
      </c>
      <c r="O67">
        <f t="shared" si="16"/>
        <v>170.83973864714801</v>
      </c>
      <c r="Q67">
        <f t="shared" si="17"/>
        <v>45.836144591821721</v>
      </c>
    </row>
    <row r="68" spans="1:17" x14ac:dyDescent="0.25">
      <c r="A68">
        <v>24.11</v>
      </c>
      <c r="B68">
        <v>1681.742495</v>
      </c>
      <c r="C68">
        <v>953.65631329999997</v>
      </c>
      <c r="D68">
        <f t="shared" si="11"/>
        <v>4.5609110000000328</v>
      </c>
      <c r="E68">
        <f t="shared" si="12"/>
        <v>125.86405609999997</v>
      </c>
      <c r="G68">
        <f t="shared" si="13"/>
        <v>125.94666540680566</v>
      </c>
      <c r="I68">
        <v>24.11</v>
      </c>
      <c r="J68">
        <v>2072.3666819999999</v>
      </c>
      <c r="K68">
        <v>952.8321727</v>
      </c>
      <c r="L68">
        <f t="shared" si="14"/>
        <v>2.1179910000000746</v>
      </c>
      <c r="M68">
        <f t="shared" si="15"/>
        <v>172.46051490000002</v>
      </c>
      <c r="O68">
        <f t="shared" si="16"/>
        <v>172.47351995436637</v>
      </c>
      <c r="Q68">
        <f t="shared" si="17"/>
        <v>46.526854547560703</v>
      </c>
    </row>
    <row r="69" spans="1:17" x14ac:dyDescent="0.25">
      <c r="A69">
        <v>24.126999999999999</v>
      </c>
      <c r="B69">
        <v>1682.2500110000001</v>
      </c>
      <c r="C69">
        <v>954.64852099999996</v>
      </c>
      <c r="D69">
        <f t="shared" si="11"/>
        <v>4.0533949999999095</v>
      </c>
      <c r="E69">
        <f t="shared" si="12"/>
        <v>126.85626379999997</v>
      </c>
      <c r="G69">
        <f t="shared" si="13"/>
        <v>126.92100565438807</v>
      </c>
      <c r="I69">
        <v>24.126999999999999</v>
      </c>
      <c r="J69">
        <v>2071.573981</v>
      </c>
      <c r="K69">
        <v>954.60265649999997</v>
      </c>
      <c r="L69">
        <f t="shared" si="14"/>
        <v>2.9106919999999263</v>
      </c>
      <c r="M69">
        <f t="shared" si="15"/>
        <v>174.23099869999999</v>
      </c>
      <c r="O69">
        <f t="shared" si="16"/>
        <v>174.25530992173026</v>
      </c>
      <c r="Q69">
        <f t="shared" si="17"/>
        <v>47.334304267342191</v>
      </c>
    </row>
    <row r="70" spans="1:17" x14ac:dyDescent="0.25">
      <c r="A70">
        <v>24.143000000000001</v>
      </c>
      <c r="B70">
        <v>1682.28009</v>
      </c>
      <c r="C70">
        <v>956.54848379999999</v>
      </c>
      <c r="D70">
        <f t="shared" si="11"/>
        <v>4.0233160000000225</v>
      </c>
      <c r="E70">
        <f t="shared" si="12"/>
        <v>128.75622659999999</v>
      </c>
      <c r="G70">
        <f t="shared" si="13"/>
        <v>128.81907063748909</v>
      </c>
      <c r="I70">
        <v>24.143000000000001</v>
      </c>
      <c r="J70">
        <v>2071.9619309999998</v>
      </c>
      <c r="K70">
        <v>957.05086370000004</v>
      </c>
      <c r="L70">
        <f t="shared" si="14"/>
        <v>2.5227420000001075</v>
      </c>
      <c r="M70">
        <f t="shared" si="15"/>
        <v>176.67920590000006</v>
      </c>
      <c r="O70">
        <f t="shared" si="16"/>
        <v>176.69721566751747</v>
      </c>
      <c r="Q70">
        <f t="shared" si="17"/>
        <v>47.878145030028378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188-I_row-2_post-7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Roberts</dc:creator>
  <cp:lastModifiedBy>Michael DeFord</cp:lastModifiedBy>
  <dcterms:created xsi:type="dcterms:W3CDTF">2021-06-22T23:17:32Z</dcterms:created>
  <dcterms:modified xsi:type="dcterms:W3CDTF">2021-06-23T00:00:19Z</dcterms:modified>
</cp:coreProperties>
</file>