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workbookProtection workbookAlgorithmName="SHA-512" workbookHashValue="lM0RJxSLjS8NAJFMTx7tcYbaz0JiSrb+Fnk5vj32DIrUPhMqgdw3bnv9Mz9oGFK4P2H/5mAThvFhdvINywLR/w==" workbookSaltValue="yIeZrz4+TJXAp8kHPCxgrA==" workbookSpinCount="100000" lockStructure="1"/>
  <bookViews>
    <workbookView xWindow="480" yWindow="105" windowWidth="19425" windowHeight="10875"/>
  </bookViews>
  <sheets>
    <sheet name="Dienstplan PFs" sheetId="1" r:id="rId1"/>
    <sheet name="Tabellen Arbeitszeiten" sheetId="2" r:id="rId2"/>
  </sheets>
  <definedNames>
    <definedName name="_xlnm.Print_Area" localSheetId="0">'Dienstplan PFs'!$A$1:$Q$42</definedName>
  </definedNames>
  <calcPr calcId="162913"/>
</workbook>
</file>

<file path=xl/calcChain.xml><?xml version="1.0" encoding="utf-8"?>
<calcChain xmlns="http://schemas.openxmlformats.org/spreadsheetml/2006/main">
  <c r="C15" i="1" l="1"/>
  <c r="C8" i="1"/>
  <c r="C9" i="1" s="1"/>
  <c r="M8" i="2"/>
  <c r="M9" i="2"/>
  <c r="M10" i="2"/>
  <c r="M11" i="2"/>
  <c r="Q11" i="2" s="1"/>
  <c r="M12" i="2"/>
  <c r="M13" i="2"/>
  <c r="Q13" i="2" s="1"/>
  <c r="M14" i="2"/>
  <c r="M15" i="2"/>
  <c r="M16" i="2"/>
  <c r="M17" i="2"/>
  <c r="M18" i="2"/>
  <c r="M19" i="2"/>
  <c r="Q19" i="2" s="1"/>
  <c r="M20" i="2"/>
  <c r="M21" i="2"/>
  <c r="Q21" i="2" s="1"/>
  <c r="M22" i="2"/>
  <c r="M23" i="2"/>
  <c r="M24" i="2"/>
  <c r="M25" i="2"/>
  <c r="M26" i="2"/>
  <c r="M27" i="2"/>
  <c r="Q27" i="2" s="1"/>
  <c r="M28" i="2"/>
  <c r="M29" i="2"/>
  <c r="Q29" i="2" s="1"/>
  <c r="M30" i="2"/>
  <c r="M31" i="2"/>
  <c r="M32" i="2"/>
  <c r="M33" i="2"/>
  <c r="M34" i="2"/>
  <c r="M35" i="2"/>
  <c r="Q35" i="2" s="1"/>
  <c r="M36" i="2"/>
  <c r="M37" i="2"/>
  <c r="M38" i="2"/>
  <c r="M39" i="2"/>
  <c r="Q39" i="2" s="1"/>
  <c r="M7" i="2"/>
  <c r="P39" i="2"/>
  <c r="N39" i="2"/>
  <c r="P38" i="2"/>
  <c r="Q38" i="2" s="1"/>
  <c r="N38" i="2"/>
  <c r="P37" i="2"/>
  <c r="N37" i="2"/>
  <c r="P36" i="2"/>
  <c r="N36" i="2"/>
  <c r="P35" i="2"/>
  <c r="N35" i="2"/>
  <c r="P34" i="2"/>
  <c r="N34" i="2"/>
  <c r="P33" i="2"/>
  <c r="Q33" i="2" s="1"/>
  <c r="N33" i="2"/>
  <c r="P32" i="2"/>
  <c r="Q32" i="2" s="1"/>
  <c r="N32" i="2"/>
  <c r="Q31" i="2"/>
  <c r="P31" i="2"/>
  <c r="N31" i="2"/>
  <c r="P30" i="2"/>
  <c r="Q30" i="2" s="1"/>
  <c r="N30" i="2"/>
  <c r="P29" i="2"/>
  <c r="N29" i="2"/>
  <c r="P28" i="2"/>
  <c r="Q28" i="2" s="1"/>
  <c r="N28" i="2"/>
  <c r="P27" i="2"/>
  <c r="N27" i="2"/>
  <c r="P26" i="2"/>
  <c r="N26" i="2"/>
  <c r="P25" i="2"/>
  <c r="Q25" i="2" s="1"/>
  <c r="N25" i="2"/>
  <c r="P24" i="2"/>
  <c r="Q24" i="2" s="1"/>
  <c r="N24" i="2"/>
  <c r="Q23" i="2"/>
  <c r="P23" i="2"/>
  <c r="N23" i="2"/>
  <c r="P22" i="2"/>
  <c r="Q22" i="2" s="1"/>
  <c r="N22" i="2"/>
  <c r="P21" i="2"/>
  <c r="N21" i="2"/>
  <c r="P20" i="2"/>
  <c r="Q20" i="2" s="1"/>
  <c r="N20" i="2"/>
  <c r="P19" i="2"/>
  <c r="N19" i="2"/>
  <c r="P18" i="2"/>
  <c r="N18" i="2"/>
  <c r="P17" i="2"/>
  <c r="Q17" i="2" s="1"/>
  <c r="N17" i="2"/>
  <c r="P16" i="2"/>
  <c r="Q16" i="2" s="1"/>
  <c r="N16" i="2"/>
  <c r="Q15" i="2"/>
  <c r="P15" i="2"/>
  <c r="N15" i="2"/>
  <c r="P14" i="2"/>
  <c r="Q14" i="2" s="1"/>
  <c r="N14" i="2"/>
  <c r="P13" i="2"/>
  <c r="N13" i="2"/>
  <c r="P12" i="2"/>
  <c r="Q12" i="2" s="1"/>
  <c r="N12" i="2"/>
  <c r="P11" i="2"/>
  <c r="N11" i="2"/>
  <c r="P10" i="2"/>
  <c r="N10" i="2"/>
  <c r="P9" i="2"/>
  <c r="Q9" i="2" s="1"/>
  <c r="N9" i="2"/>
  <c r="P8" i="2"/>
  <c r="Q8" i="2" s="1"/>
  <c r="N8" i="2"/>
  <c r="Q7" i="2"/>
  <c r="P7" i="2"/>
  <c r="N7" i="2"/>
  <c r="R50" i="2"/>
  <c r="W50" i="2" s="1"/>
  <c r="R51" i="2"/>
  <c r="W51" i="2" s="1"/>
  <c r="R52" i="2"/>
  <c r="R53" i="2"/>
  <c r="W53" i="2" s="1"/>
  <c r="R54" i="2"/>
  <c r="W54" i="2" s="1"/>
  <c r="R55" i="2"/>
  <c r="W55" i="2" s="1"/>
  <c r="R56" i="2"/>
  <c r="R57" i="2"/>
  <c r="R58" i="2"/>
  <c r="R59" i="2"/>
  <c r="W59" i="2" s="1"/>
  <c r="R60" i="2"/>
  <c r="R61" i="2"/>
  <c r="R62" i="2"/>
  <c r="W62" i="2" s="1"/>
  <c r="R63" i="2"/>
  <c r="W63" i="2" s="1"/>
  <c r="R64" i="2"/>
  <c r="W64" i="2" s="1"/>
  <c r="R65" i="2"/>
  <c r="W65" i="2" s="1"/>
  <c r="R66" i="2"/>
  <c r="R67" i="2"/>
  <c r="R68" i="2"/>
  <c r="R69" i="2"/>
  <c r="W69" i="2" s="1"/>
  <c r="R70" i="2"/>
  <c r="W70" i="2" s="1"/>
  <c r="R71" i="2"/>
  <c r="W71" i="2" s="1"/>
  <c r="R72" i="2"/>
  <c r="R73" i="2"/>
  <c r="R74" i="2"/>
  <c r="R75" i="2"/>
  <c r="W75" i="2" s="1"/>
  <c r="R76" i="2"/>
  <c r="W76" i="2" s="1"/>
  <c r="R77" i="2"/>
  <c r="W77" i="2" s="1"/>
  <c r="R78" i="2"/>
  <c r="W78" i="2" s="1"/>
  <c r="R79" i="2"/>
  <c r="W79" i="2" s="1"/>
  <c r="R80" i="2"/>
  <c r="W80" i="2" s="1"/>
  <c r="R81" i="2"/>
  <c r="W81" i="2" s="1"/>
  <c r="R49" i="2"/>
  <c r="W49" i="2" s="1"/>
  <c r="V81" i="2"/>
  <c r="U81" i="2"/>
  <c r="S81" i="2"/>
  <c r="U80" i="2"/>
  <c r="V80" i="2" s="1"/>
  <c r="S80" i="2"/>
  <c r="U79" i="2"/>
  <c r="V79" i="2" s="1"/>
  <c r="S79" i="2"/>
  <c r="U78" i="2"/>
  <c r="V78" i="2" s="1"/>
  <c r="S78" i="2"/>
  <c r="U77" i="2"/>
  <c r="V77" i="2" s="1"/>
  <c r="S77" i="2"/>
  <c r="U76" i="2"/>
  <c r="V76" i="2" s="1"/>
  <c r="S76" i="2"/>
  <c r="U75" i="2"/>
  <c r="V75" i="2" s="1"/>
  <c r="S75" i="2"/>
  <c r="U74" i="2"/>
  <c r="V74" i="2" s="1"/>
  <c r="S74" i="2"/>
  <c r="W74" i="2"/>
  <c r="U73" i="2"/>
  <c r="V73" i="2" s="1"/>
  <c r="S73" i="2"/>
  <c r="W73" i="2"/>
  <c r="U72" i="2"/>
  <c r="V72" i="2" s="1"/>
  <c r="S72" i="2"/>
  <c r="W72" i="2"/>
  <c r="U71" i="2"/>
  <c r="V71" i="2" s="1"/>
  <c r="S71" i="2"/>
  <c r="U70" i="2"/>
  <c r="V70" i="2" s="1"/>
  <c r="S70" i="2"/>
  <c r="U69" i="2"/>
  <c r="V69" i="2" s="1"/>
  <c r="S69" i="2"/>
  <c r="U68" i="2"/>
  <c r="V68" i="2" s="1"/>
  <c r="S68" i="2"/>
  <c r="W68" i="2"/>
  <c r="U67" i="2"/>
  <c r="V67" i="2" s="1"/>
  <c r="S67" i="2"/>
  <c r="W67" i="2"/>
  <c r="U66" i="2"/>
  <c r="V66" i="2" s="1"/>
  <c r="S66" i="2"/>
  <c r="W66" i="2"/>
  <c r="V65" i="2"/>
  <c r="U65" i="2"/>
  <c r="S65" i="2"/>
  <c r="U64" i="2"/>
  <c r="V64" i="2" s="1"/>
  <c r="S64" i="2"/>
  <c r="U63" i="2"/>
  <c r="V63" i="2" s="1"/>
  <c r="S63" i="2"/>
  <c r="U62" i="2"/>
  <c r="V62" i="2" s="1"/>
  <c r="S62" i="2"/>
  <c r="U61" i="2"/>
  <c r="V61" i="2" s="1"/>
  <c r="S61" i="2"/>
  <c r="W61" i="2"/>
  <c r="U60" i="2"/>
  <c r="V60" i="2" s="1"/>
  <c r="S60" i="2"/>
  <c r="W60" i="2"/>
  <c r="U59" i="2"/>
  <c r="V59" i="2" s="1"/>
  <c r="S59" i="2"/>
  <c r="U58" i="2"/>
  <c r="V58" i="2" s="1"/>
  <c r="S58" i="2"/>
  <c r="W58" i="2"/>
  <c r="U57" i="2"/>
  <c r="V57" i="2" s="1"/>
  <c r="S57" i="2"/>
  <c r="W57" i="2"/>
  <c r="U56" i="2"/>
  <c r="V56" i="2" s="1"/>
  <c r="S56" i="2"/>
  <c r="W56" i="2"/>
  <c r="U55" i="2"/>
  <c r="V55" i="2" s="1"/>
  <c r="S55" i="2"/>
  <c r="U54" i="2"/>
  <c r="V54" i="2" s="1"/>
  <c r="S54" i="2"/>
  <c r="U53" i="2"/>
  <c r="V53" i="2" s="1"/>
  <c r="S53" i="2"/>
  <c r="U52" i="2"/>
  <c r="V52" i="2" s="1"/>
  <c r="S52" i="2"/>
  <c r="W52" i="2"/>
  <c r="U51" i="2"/>
  <c r="V51" i="2" s="1"/>
  <c r="S51" i="2"/>
  <c r="U50" i="2"/>
  <c r="V50" i="2" s="1"/>
  <c r="S50" i="2"/>
  <c r="U49" i="2"/>
  <c r="V49" i="2" s="1"/>
  <c r="S49" i="2"/>
  <c r="K50" i="2"/>
  <c r="P50" i="2" s="1"/>
  <c r="K51" i="2"/>
  <c r="K52" i="2"/>
  <c r="P52" i="2" s="1"/>
  <c r="K53" i="2"/>
  <c r="P53" i="2" s="1"/>
  <c r="K54" i="2"/>
  <c r="P54" i="2" s="1"/>
  <c r="K55" i="2"/>
  <c r="P55" i="2" s="1"/>
  <c r="K56" i="2"/>
  <c r="P56" i="2" s="1"/>
  <c r="K57" i="2"/>
  <c r="P57" i="2" s="1"/>
  <c r="K58" i="2"/>
  <c r="K59" i="2"/>
  <c r="P59" i="2" s="1"/>
  <c r="K60" i="2"/>
  <c r="K61" i="2"/>
  <c r="P61" i="2" s="1"/>
  <c r="K62" i="2"/>
  <c r="P62" i="2" s="1"/>
  <c r="K63" i="2"/>
  <c r="P63" i="2" s="1"/>
  <c r="K64" i="2"/>
  <c r="P64" i="2" s="1"/>
  <c r="K65" i="2"/>
  <c r="P65" i="2" s="1"/>
  <c r="K66" i="2"/>
  <c r="K67" i="2"/>
  <c r="P67" i="2" s="1"/>
  <c r="K68" i="2"/>
  <c r="P68" i="2" s="1"/>
  <c r="K69" i="2"/>
  <c r="K70" i="2"/>
  <c r="P70" i="2" s="1"/>
  <c r="K71" i="2"/>
  <c r="P71" i="2" s="1"/>
  <c r="K72" i="2"/>
  <c r="P72" i="2" s="1"/>
  <c r="K73" i="2"/>
  <c r="K74" i="2"/>
  <c r="P74" i="2" s="1"/>
  <c r="K75" i="2"/>
  <c r="P75" i="2" s="1"/>
  <c r="K76" i="2"/>
  <c r="P76" i="2" s="1"/>
  <c r="K77" i="2"/>
  <c r="K78" i="2"/>
  <c r="P78" i="2" s="1"/>
  <c r="K79" i="2"/>
  <c r="P79" i="2" s="1"/>
  <c r="K80" i="2"/>
  <c r="P80" i="2" s="1"/>
  <c r="K81" i="2"/>
  <c r="P81" i="2" s="1"/>
  <c r="K49" i="2"/>
  <c r="P49" i="2" s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49" i="2"/>
  <c r="P51" i="2"/>
  <c r="P58" i="2"/>
  <c r="P60" i="2"/>
  <c r="P66" i="2"/>
  <c r="P69" i="2"/>
  <c r="P73" i="2"/>
  <c r="P77" i="2"/>
  <c r="O52" i="2"/>
  <c r="O60" i="2"/>
  <c r="O68" i="2"/>
  <c r="O76" i="2"/>
  <c r="N50" i="2"/>
  <c r="O50" i="2" s="1"/>
  <c r="N51" i="2"/>
  <c r="O51" i="2" s="1"/>
  <c r="N52" i="2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N77" i="2"/>
  <c r="O77" i="2" s="1"/>
  <c r="N78" i="2"/>
  <c r="O78" i="2" s="1"/>
  <c r="N79" i="2"/>
  <c r="O79" i="2" s="1"/>
  <c r="N80" i="2"/>
  <c r="O80" i="2" s="1"/>
  <c r="N81" i="2"/>
  <c r="O81" i="2" s="1"/>
  <c r="N49" i="2"/>
  <c r="O49" i="2" s="1"/>
  <c r="J7" i="2"/>
  <c r="J37" i="2"/>
  <c r="J38" i="2"/>
  <c r="J39" i="2"/>
  <c r="G37" i="2"/>
  <c r="H37" i="2"/>
  <c r="G38" i="2"/>
  <c r="K38" i="2" s="1"/>
  <c r="H38" i="2"/>
  <c r="G39" i="2"/>
  <c r="H39" i="2"/>
  <c r="J11" i="2"/>
  <c r="J8" i="2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G8" i="2"/>
  <c r="K8" i="2" s="1"/>
  <c r="H8" i="2"/>
  <c r="G9" i="2"/>
  <c r="K9" i="2" s="1"/>
  <c r="H9" i="2"/>
  <c r="G10" i="2"/>
  <c r="H10" i="2"/>
  <c r="G11" i="2"/>
  <c r="H11" i="2"/>
  <c r="G12" i="2"/>
  <c r="H12" i="2"/>
  <c r="G13" i="2"/>
  <c r="K13" i="2" s="1"/>
  <c r="H13" i="2"/>
  <c r="G14" i="2"/>
  <c r="H14" i="2"/>
  <c r="G15" i="2"/>
  <c r="K15" i="2" s="1"/>
  <c r="H15" i="2"/>
  <c r="G16" i="2"/>
  <c r="H16" i="2"/>
  <c r="G17" i="2"/>
  <c r="K17" i="2" s="1"/>
  <c r="H17" i="2"/>
  <c r="G18" i="2"/>
  <c r="H18" i="2"/>
  <c r="G19" i="2"/>
  <c r="K19" i="2" s="1"/>
  <c r="H19" i="2"/>
  <c r="G20" i="2"/>
  <c r="H20" i="2"/>
  <c r="G21" i="2"/>
  <c r="K21" i="2" s="1"/>
  <c r="H21" i="2"/>
  <c r="G22" i="2"/>
  <c r="H22" i="2"/>
  <c r="G23" i="2"/>
  <c r="K23" i="2" s="1"/>
  <c r="H23" i="2"/>
  <c r="G24" i="2"/>
  <c r="H24" i="2"/>
  <c r="G25" i="2"/>
  <c r="K25" i="2" s="1"/>
  <c r="H25" i="2"/>
  <c r="G26" i="2"/>
  <c r="H26" i="2"/>
  <c r="G27" i="2"/>
  <c r="K27" i="2" s="1"/>
  <c r="H27" i="2"/>
  <c r="G28" i="2"/>
  <c r="H28" i="2"/>
  <c r="G29" i="2"/>
  <c r="K29" i="2" s="1"/>
  <c r="H29" i="2"/>
  <c r="G30" i="2"/>
  <c r="H30" i="2"/>
  <c r="G31" i="2"/>
  <c r="K31" i="2" s="1"/>
  <c r="H31" i="2"/>
  <c r="G32" i="2"/>
  <c r="H32" i="2"/>
  <c r="G33" i="2"/>
  <c r="K33" i="2" s="1"/>
  <c r="H33" i="2"/>
  <c r="G34" i="2"/>
  <c r="H34" i="2"/>
  <c r="G35" i="2"/>
  <c r="K35" i="2" s="1"/>
  <c r="H35" i="2"/>
  <c r="G36" i="2"/>
  <c r="H36" i="2"/>
  <c r="G7" i="2"/>
  <c r="K7" i="2" s="1"/>
  <c r="H7" i="2"/>
  <c r="L15" i="1" l="1"/>
  <c r="M15" i="1"/>
  <c r="K11" i="2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Q10" i="2"/>
  <c r="Q18" i="2"/>
  <c r="Q26" i="2"/>
  <c r="Q34" i="2"/>
  <c r="Q36" i="2"/>
  <c r="K10" i="2"/>
  <c r="Q37" i="2"/>
  <c r="K39" i="2"/>
  <c r="K37" i="2"/>
  <c r="I74" i="2"/>
  <c r="I75" i="2"/>
  <c r="I76" i="2"/>
  <c r="F74" i="2"/>
  <c r="G74" i="2"/>
  <c r="F75" i="2"/>
  <c r="G75" i="2"/>
  <c r="F76" i="2"/>
  <c r="G76" i="2"/>
  <c r="D76" i="2"/>
  <c r="D77" i="2"/>
  <c r="A76" i="2"/>
  <c r="B76" i="2"/>
  <c r="A77" i="2"/>
  <c r="B7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36" i="2"/>
  <c r="A36" i="2"/>
  <c r="B35" i="2"/>
  <c r="A35" i="2"/>
  <c r="B34" i="2"/>
  <c r="A34" i="2"/>
  <c r="E34" i="2" s="1"/>
  <c r="D75" i="2"/>
  <c r="B33" i="2"/>
  <c r="A33" i="2"/>
  <c r="B74" i="2"/>
  <c r="B32" i="2"/>
  <c r="A32" i="2"/>
  <c r="B31" i="2"/>
  <c r="A31" i="2"/>
  <c r="D72" i="2"/>
  <c r="B30" i="2"/>
  <c r="A30" i="2"/>
  <c r="E30" i="2" s="1"/>
  <c r="D71" i="2"/>
  <c r="B29" i="2"/>
  <c r="A29" i="2"/>
  <c r="B70" i="2"/>
  <c r="B28" i="2"/>
  <c r="A28" i="2"/>
  <c r="D69" i="2"/>
  <c r="B27" i="2"/>
  <c r="A27" i="2"/>
  <c r="D68" i="2"/>
  <c r="B26" i="2"/>
  <c r="A26" i="2"/>
  <c r="E26" i="2" s="1"/>
  <c r="D67" i="2"/>
  <c r="B25" i="2"/>
  <c r="A25" i="2"/>
  <c r="B66" i="2"/>
  <c r="B24" i="2"/>
  <c r="A24" i="2"/>
  <c r="D65" i="2"/>
  <c r="B23" i="2"/>
  <c r="A23" i="2"/>
  <c r="D64" i="2"/>
  <c r="B22" i="2"/>
  <c r="A22" i="2"/>
  <c r="E22" i="2" s="1"/>
  <c r="D63" i="2"/>
  <c r="B21" i="2"/>
  <c r="A21" i="2"/>
  <c r="B62" i="2"/>
  <c r="B20" i="2"/>
  <c r="A20" i="2"/>
  <c r="B61" i="2"/>
  <c r="B19" i="2"/>
  <c r="A19" i="2"/>
  <c r="B60" i="2"/>
  <c r="B18" i="2"/>
  <c r="A18" i="2"/>
  <c r="E18" i="2" s="1"/>
  <c r="B59" i="2"/>
  <c r="B17" i="2"/>
  <c r="A17" i="2"/>
  <c r="B58" i="2"/>
  <c r="B16" i="2"/>
  <c r="A16" i="2"/>
  <c r="B57" i="2"/>
  <c r="B15" i="2"/>
  <c r="A15" i="2"/>
  <c r="B56" i="2"/>
  <c r="B14" i="2"/>
  <c r="A14" i="2"/>
  <c r="E14" i="2" s="1"/>
  <c r="B55" i="2"/>
  <c r="B13" i="2"/>
  <c r="A13" i="2"/>
  <c r="E13" i="2" s="1"/>
  <c r="B54" i="2"/>
  <c r="B12" i="2"/>
  <c r="A12" i="2"/>
  <c r="B53" i="2"/>
  <c r="B11" i="2"/>
  <c r="A11" i="2"/>
  <c r="B52" i="2"/>
  <c r="B10" i="2"/>
  <c r="A10" i="2"/>
  <c r="E10" i="2" s="1"/>
  <c r="B51" i="2"/>
  <c r="B9" i="2"/>
  <c r="A9" i="2"/>
  <c r="B50" i="2"/>
  <c r="B8" i="2"/>
  <c r="A8" i="2"/>
  <c r="I49" i="2"/>
  <c r="G49" i="2"/>
  <c r="F49" i="2"/>
  <c r="D49" i="2"/>
  <c r="B49" i="2"/>
  <c r="A49" i="2"/>
  <c r="C7" i="2"/>
  <c r="A7" i="2" s="1"/>
  <c r="L13" i="1" l="1"/>
  <c r="L14" i="1" s="1"/>
  <c r="N15" i="1"/>
  <c r="N14" i="1" s="1"/>
  <c r="E36" i="2"/>
  <c r="E9" i="2"/>
  <c r="E17" i="2"/>
  <c r="E21" i="2"/>
  <c r="E25" i="2"/>
  <c r="E29" i="2"/>
  <c r="E33" i="2"/>
  <c r="E11" i="2"/>
  <c r="E15" i="2"/>
  <c r="E19" i="2"/>
  <c r="E23" i="2"/>
  <c r="E27" i="2"/>
  <c r="E31" i="2"/>
  <c r="E35" i="2"/>
  <c r="E28" i="2"/>
  <c r="E20" i="2"/>
  <c r="E12" i="2"/>
  <c r="E32" i="2"/>
  <c r="E24" i="2"/>
  <c r="E16" i="2"/>
  <c r="E8" i="2"/>
  <c r="B73" i="2"/>
  <c r="B68" i="2"/>
  <c r="B65" i="2"/>
  <c r="A65" i="2"/>
  <c r="I52" i="2"/>
  <c r="D53" i="2"/>
  <c r="I60" i="2"/>
  <c r="D61" i="2"/>
  <c r="A66" i="2"/>
  <c r="D70" i="2"/>
  <c r="D73" i="2"/>
  <c r="I56" i="2"/>
  <c r="D57" i="2"/>
  <c r="I71" i="2"/>
  <c r="I70" i="2"/>
  <c r="A73" i="2"/>
  <c r="A74" i="2"/>
  <c r="B75" i="2"/>
  <c r="D7" i="2"/>
  <c r="E7" i="2" s="1"/>
  <c r="D50" i="2"/>
  <c r="I53" i="2"/>
  <c r="D54" i="2"/>
  <c r="I57" i="2"/>
  <c r="D58" i="2"/>
  <c r="I61" i="2"/>
  <c r="D62" i="2"/>
  <c r="I63" i="2"/>
  <c r="I50" i="2"/>
  <c r="D51" i="2"/>
  <c r="I54" i="2"/>
  <c r="D55" i="2"/>
  <c r="I58" i="2"/>
  <c r="D59" i="2"/>
  <c r="I62" i="2"/>
  <c r="B64" i="2"/>
  <c r="B69" i="2"/>
  <c r="B72" i="2"/>
  <c r="A75" i="2"/>
  <c r="I51" i="2"/>
  <c r="D52" i="2"/>
  <c r="I55" i="2"/>
  <c r="D56" i="2"/>
  <c r="I59" i="2"/>
  <c r="D60" i="2"/>
  <c r="D66" i="2"/>
  <c r="I67" i="2"/>
  <c r="A69" i="2"/>
  <c r="A70" i="2"/>
  <c r="D74" i="2"/>
  <c r="I66" i="2"/>
  <c r="B63" i="2"/>
  <c r="A64" i="2"/>
  <c r="B67" i="2"/>
  <c r="A68" i="2"/>
  <c r="B71" i="2"/>
  <c r="A72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I65" i="2"/>
  <c r="A67" i="2"/>
  <c r="I69" i="2"/>
  <c r="A71" i="2"/>
  <c r="I73" i="2"/>
  <c r="I64" i="2"/>
  <c r="I68" i="2"/>
  <c r="I72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B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C12" i="1" l="1"/>
  <c r="I7" i="1"/>
  <c r="G7" i="1" l="1"/>
  <c r="M13" i="1" s="1"/>
  <c r="I8" i="1"/>
  <c r="I10" i="1" s="1"/>
  <c r="M14" i="1" l="1"/>
  <c r="K7" i="1"/>
  <c r="M7" i="1" s="1"/>
  <c r="L7" i="1" s="1"/>
  <c r="H7" i="1"/>
  <c r="I9" i="1"/>
  <c r="H8" i="1"/>
  <c r="H10" i="1"/>
  <c r="J10" i="1" s="1"/>
  <c r="K8" i="1"/>
  <c r="M8" i="1" s="1"/>
  <c r="L8" i="1" s="1"/>
  <c r="M9" i="1" l="1"/>
  <c r="H9" i="1"/>
  <c r="K9" i="1"/>
  <c r="J8" i="1"/>
  <c r="K10" i="1"/>
  <c r="M10" i="1" s="1"/>
  <c r="E42" i="1"/>
  <c r="G42" i="1"/>
  <c r="H42" i="1"/>
  <c r="J42" i="1"/>
  <c r="K42" i="1"/>
  <c r="M42" i="1"/>
  <c r="N42" i="1"/>
  <c r="P42" i="1"/>
  <c r="Q42" i="1"/>
  <c r="D42" i="1"/>
  <c r="J9" i="1" l="1"/>
  <c r="O8" i="1"/>
  <c r="O7" i="1"/>
  <c r="L10" i="1"/>
  <c r="O9" i="1" l="1"/>
  <c r="N9" i="1" s="1"/>
  <c r="N7" i="1"/>
  <c r="N8" i="1"/>
  <c r="J7" i="1"/>
  <c r="L9" i="1" l="1"/>
  <c r="P7" i="1" l="1"/>
  <c r="Q7" i="1"/>
  <c r="Q8" i="1" l="1"/>
  <c r="Q9" i="1" s="1"/>
  <c r="P9" i="1" s="1"/>
  <c r="P8" i="1"/>
</calcChain>
</file>

<file path=xl/comments1.xml><?xml version="1.0" encoding="utf-8"?>
<comments xmlns="http://schemas.openxmlformats.org/spreadsheetml/2006/main">
  <authors>
    <author>Autor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>Tragen Sie hier Ihre Arbeitsstunden nach Arbeitsvertrag ein.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Vertragliche Wochenstunden bei einer Vollzeitstelle.</t>
        </r>
      </text>
    </comment>
    <comment ref="C9" authorId="0" shapeId="0">
      <text>
        <r>
          <rPr>
            <sz val="9"/>
            <color indexed="81"/>
            <rFont val="Tahoma"/>
            <family val="2"/>
          </rPr>
          <t>Anteil Ihrer Teilzeitbeschäftigung.
100% entspricht einer Vollzeitanstellung.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>Tragen Sie hier ein, wie viele PF-Anrechnungsstunden Sie von Ihrer Schulleitung tatsächlich erhalten haben.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>Hier werden für SPS und GTS die PF-Anrechnungsstunden angezeigt, die Sie "mit in die Schule bringen."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Tragen Sie hier evtl. Anrechnungsstunden ein, wie sie auch LehrerInnen bekommen könnten (ÖPR, GTS-Stunden, …).</t>
        </r>
      </text>
    </comment>
    <comment ref="C14" authorId="0" shapeId="0">
      <text>
        <r>
          <rPr>
            <sz val="9"/>
            <color indexed="81"/>
            <rFont val="Tahoma"/>
            <family val="2"/>
          </rPr>
          <t>Wählen Sie hier Ihre Schulart und die Stundenzahl bei Vollzeit (38,5 oder 39) aus.</t>
        </r>
      </text>
    </comment>
  </commentList>
</comments>
</file>

<file path=xl/sharedStrings.xml><?xml version="1.0" encoding="utf-8"?>
<sst xmlns="http://schemas.openxmlformats.org/spreadsheetml/2006/main" count="109" uniqueCount="60">
  <si>
    <t>Name</t>
  </si>
  <si>
    <t>volle Stelle</t>
  </si>
  <si>
    <t>Montag</t>
  </si>
  <si>
    <t>Dienstag</t>
  </si>
  <si>
    <t>Mittwoch</t>
  </si>
  <si>
    <t>Donnerstag</t>
  </si>
  <si>
    <t>Freitag</t>
  </si>
  <si>
    <t>Zeiten</t>
  </si>
  <si>
    <t>Minuten</t>
  </si>
  <si>
    <t>Ist</t>
  </si>
  <si>
    <t>Summe</t>
  </si>
  <si>
    <t>Tätigkeit</t>
  </si>
  <si>
    <t>Stunden</t>
  </si>
  <si>
    <t>ungebundene Zeit (60 Min-Stunden)</t>
  </si>
  <si>
    <t>Soll brutto</t>
  </si>
  <si>
    <t>PF-Anrechnungsstunden</t>
  </si>
  <si>
    <t>Stellenanteil in %</t>
  </si>
  <si>
    <t>gültig ab</t>
  </si>
  <si>
    <t>gebunden AU-Zeit in Stunden je</t>
  </si>
  <si>
    <t>u (min)</t>
  </si>
  <si>
    <t>au (min)</t>
  </si>
  <si>
    <t>Saldo
(Ist - Soll)</t>
  </si>
  <si>
    <t>Schulart</t>
  </si>
  <si>
    <t>Regelstundenmaß</t>
  </si>
  <si>
    <t>Alte VV PFs an GTS</t>
  </si>
  <si>
    <t>%</t>
  </si>
  <si>
    <t>Unterricht in 50' Stunden</t>
  </si>
  <si>
    <t>AU in Zeitstunden</t>
  </si>
  <si>
    <t>Alte VV Schwerpunktschulen</t>
  </si>
  <si>
    <t>vertragliche Arbeitszeit</t>
  </si>
  <si>
    <t>gebundene Zeit in Stunden je</t>
  </si>
  <si>
    <t>Aktuelle VV für Grundschulen</t>
  </si>
  <si>
    <t>Unterricht in 45' Stunden</t>
  </si>
  <si>
    <t>Aktuelle VV andere Schulen</t>
  </si>
  <si>
    <t>Alte VV PFs an FöS mit 39 Wochenstunden</t>
  </si>
  <si>
    <t>Alte VV PFs an FöS mit 38,5 Wochenstunden</t>
  </si>
  <si>
    <t>Aktuelle VV Förderschulen mit 38,5-Stunden</t>
  </si>
  <si>
    <t>ungeb. Arbeitszeit in Zeitstunden</t>
  </si>
  <si>
    <t>von</t>
  </si>
  <si>
    <t>bis</t>
  </si>
  <si>
    <t>Überblick über die verschieden geregelten Arbeitszeiten</t>
  </si>
  <si>
    <t>Regelungen nach aktueller Verwaltungsvorschrift (2014)</t>
  </si>
  <si>
    <t>Regelungen nach alten Vorschriften (beispielhaft)</t>
  </si>
  <si>
    <t>gebundene U-Zeit in Stunden je</t>
  </si>
  <si>
    <t>tatsächlich erhalten</t>
  </si>
  <si>
    <t>Anrechnungsstunden</t>
  </si>
  <si>
    <t>ÖPR-Freistellung</t>
  </si>
  <si>
    <t>GS 39</t>
  </si>
  <si>
    <t>Soll abzgl. Anrechnungsstunden</t>
  </si>
  <si>
    <t>Soll abzgl. ÖPR-Freistellung und Anrechnungsstunden</t>
  </si>
  <si>
    <t>in das Schulkontingent eingebracht</t>
  </si>
  <si>
    <t>berechnet</t>
  </si>
  <si>
    <t>U-Zeit (min)</t>
  </si>
  <si>
    <t>AU-Zeit (min)</t>
  </si>
  <si>
    <t>Vorschlag</t>
  </si>
  <si>
    <t>Einigung</t>
  </si>
  <si>
    <t>Dienstplan für Pädagogische Fachkräfte</t>
  </si>
  <si>
    <t>Nicht-Präsenzzeit
(60 min)</t>
  </si>
  <si>
    <t>Präsenzzeit (60min)</t>
  </si>
  <si>
    <t>vertragl. Arbeitszeit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</si>
</sst>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B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0" fillId="0" borderId="0" xfId="0" applyFont="1"/>
    <xf numFmtId="2" fontId="0" fillId="0" borderId="3" xfId="0" applyNumberFormat="1" applyBorder="1"/>
    <xf numFmtId="0" fontId="0" fillId="0" borderId="4" xfId="0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2" xfId="0" applyFill="1" applyBorder="1"/>
    <xf numFmtId="0" fontId="2" fillId="0" borderId="0" xfId="0" applyFont="1" applyAlignment="1">
      <alignment horizontal="center"/>
    </xf>
    <xf numFmtId="1" fontId="0" fillId="0" borderId="2" xfId="0" applyNumberFormat="1" applyBorder="1"/>
    <xf numFmtId="0" fontId="0" fillId="0" borderId="19" xfId="0" applyBorder="1"/>
    <xf numFmtId="0" fontId="0" fillId="0" borderId="0" xfId="0" applyFill="1"/>
    <xf numFmtId="2" fontId="0" fillId="0" borderId="0" xfId="1" applyNumberFormat="1" applyFont="1" applyFill="1" applyBorder="1" applyProtection="1"/>
    <xf numFmtId="2" fontId="0" fillId="0" borderId="20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5" fillId="0" borderId="0" xfId="0" applyFont="1"/>
    <xf numFmtId="0" fontId="2" fillId="0" borderId="0" xfId="0" applyFont="1" applyBorder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2" fontId="0" fillId="0" borderId="18" xfId="0" applyNumberFormat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1" fontId="0" fillId="0" borderId="0" xfId="0" applyNumberFormat="1"/>
    <xf numFmtId="2" fontId="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Border="1" applyAlignment="1"/>
    <xf numFmtId="0" fontId="0" fillId="0" borderId="37" xfId="0" applyBorder="1"/>
    <xf numFmtId="0" fontId="0" fillId="0" borderId="6" xfId="0" applyFill="1" applyBorder="1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3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34" xfId="0" applyFill="1" applyBorder="1" applyAlignment="1" applyProtection="1">
      <alignment horizontal="center"/>
      <protection locked="0"/>
    </xf>
    <xf numFmtId="0" fontId="2" fillId="4" borderId="16" xfId="0" applyFont="1" applyFill="1" applyBorder="1"/>
    <xf numFmtId="0" fontId="2" fillId="4" borderId="32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0" fillId="4" borderId="25" xfId="0" applyNumberFormat="1" applyFill="1" applyBorder="1"/>
    <xf numFmtId="1" fontId="0" fillId="4" borderId="25" xfId="0" applyNumberFormat="1" applyFill="1" applyBorder="1" applyProtection="1"/>
    <xf numFmtId="1" fontId="0" fillId="4" borderId="7" xfId="0" applyNumberFormat="1" applyFill="1" applyBorder="1"/>
    <xf numFmtId="1" fontId="0" fillId="4" borderId="1" xfId="0" applyNumberFormat="1" applyFill="1" applyBorder="1"/>
    <xf numFmtId="2" fontId="0" fillId="4" borderId="6" xfId="0" applyNumberFormat="1" applyFill="1" applyBorder="1"/>
    <xf numFmtId="1" fontId="0" fillId="4" borderId="8" xfId="0" applyNumberFormat="1" applyFill="1" applyBorder="1"/>
    <xf numFmtId="2" fontId="0" fillId="4" borderId="3" xfId="0" applyNumberFormat="1" applyFill="1" applyBorder="1"/>
    <xf numFmtId="1" fontId="0" fillId="4" borderId="2" xfId="0" applyNumberFormat="1" applyFill="1" applyBorder="1"/>
    <xf numFmtId="1" fontId="0" fillId="4" borderId="36" xfId="0" applyNumberFormat="1" applyFill="1" applyBorder="1"/>
    <xf numFmtId="2" fontId="0" fillId="4" borderId="1" xfId="0" applyNumberFormat="1" applyFill="1" applyBorder="1" applyAlignment="1" applyProtection="1">
      <alignment horizontal="center"/>
    </xf>
    <xf numFmtId="2" fontId="0" fillId="4" borderId="1" xfId="1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0" fontId="2" fillId="5" borderId="3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15" xfId="0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14" xfId="0" applyFill="1" applyBorder="1" applyAlignment="1" applyProtection="1"/>
    <xf numFmtId="0" fontId="0" fillId="5" borderId="0" xfId="0" applyFill="1"/>
    <xf numFmtId="164" fontId="0" fillId="6" borderId="29" xfId="0" applyNumberFormat="1" applyFill="1" applyBorder="1" applyAlignment="1" applyProtection="1">
      <alignment horizontal="center"/>
      <protection locked="0"/>
    </xf>
    <xf numFmtId="164" fontId="0" fillId="6" borderId="28" xfId="0" applyNumberFormat="1" applyFill="1" applyBorder="1" applyAlignment="1" applyProtection="1">
      <alignment horizontal="center"/>
      <protection locked="0"/>
    </xf>
    <xf numFmtId="164" fontId="0" fillId="6" borderId="12" xfId="0" applyNumberFormat="1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 applyProtection="1">
      <alignment horizontal="center"/>
      <protection locked="0"/>
    </xf>
    <xf numFmtId="164" fontId="0" fillId="6" borderId="30" xfId="0" applyNumberFormat="1" applyFill="1" applyBorder="1" applyAlignment="1" applyProtection="1">
      <alignment horizontal="center"/>
      <protection locked="0"/>
    </xf>
    <xf numFmtId="164" fontId="0" fillId="6" borderId="11" xfId="0" applyNumberFormat="1" applyFill="1" applyBorder="1" applyAlignment="1" applyProtection="1">
      <alignment horizontal="center"/>
      <protection locked="0"/>
    </xf>
    <xf numFmtId="2" fontId="8" fillId="5" borderId="1" xfId="0" applyNumberFormat="1" applyFont="1" applyFill="1" applyBorder="1" applyAlignment="1">
      <alignment horizontal="center"/>
    </xf>
    <xf numFmtId="2" fontId="8" fillId="5" borderId="18" xfId="0" applyNumberFormat="1" applyFont="1" applyFill="1" applyBorder="1" applyAlignment="1">
      <alignment horizontal="center"/>
    </xf>
    <xf numFmtId="2" fontId="8" fillId="5" borderId="21" xfId="0" applyNumberFormat="1" applyFont="1" applyFill="1" applyBorder="1" applyAlignment="1">
      <alignment horizontal="center"/>
    </xf>
    <xf numFmtId="2" fontId="8" fillId="5" borderId="24" xfId="0" applyNumberFormat="1" applyFont="1" applyFill="1" applyBorder="1" applyAlignment="1">
      <alignment horizontal="center"/>
    </xf>
    <xf numFmtId="2" fontId="8" fillId="5" borderId="7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5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2" fontId="0" fillId="5" borderId="1" xfId="0" applyNumberFormat="1" applyFill="1" applyBorder="1"/>
    <xf numFmtId="0" fontId="2" fillId="4" borderId="29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0" fontId="2" fillId="5" borderId="38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 wrapText="1"/>
    </xf>
    <xf numFmtId="2" fontId="2" fillId="5" borderId="39" xfId="0" applyNumberFormat="1" applyFont="1" applyFill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2" fillId="5" borderId="35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4" fontId="0" fillId="0" borderId="1" xfId="0" applyNumberFormat="1" applyFill="1" applyBorder="1" applyAlignment="1" applyProtection="1"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BF3"/>
      <color rgb="FFFFE7E7"/>
      <color rgb="FFFFB9B9"/>
      <color rgb="FFFC4246"/>
      <color rgb="FFFFDDDD"/>
      <color rgb="FFFFFFCC"/>
      <color rgb="FFFEF1E6"/>
      <color rgb="FFFFF3FF"/>
      <color rgb="FFFFFB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theme/theme1.xml><?xml version="1.0" encoding="utf-8"?>
<a:theme xmlns:a="http://schemas.openxmlformats.org/drawingml/2006/main" name="Office">
  <a:themeElements>
    <a:clrScheme name="Rot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showGridLines="0" tabSelected="1" zoomScale="130" zoomScaleNormal="130" workbookViewId="0">
      <selection activeCell="C13" sqref="C13"/>
    </sheetView>
  </sheetViews>
  <sheetFormatPr baseColWidth="10" defaultRowHeight="15" x14ac:dyDescent="0.25"/>
  <cols>
    <col min="1" max="1" width="8.140625" bestFit="1" customWidth="1"/>
    <col min="2" max="2" width="12.42578125" customWidth="1"/>
    <col min="3" max="3" width="11.42578125" customWidth="1"/>
    <col min="5" max="6" width="13.42578125" customWidth="1"/>
    <col min="18" max="20" width="11.42578125" customWidth="1"/>
  </cols>
  <sheetData>
    <row r="1" spans="1:20" ht="28.5" x14ac:dyDescent="0.45">
      <c r="A1" s="109" t="s">
        <v>56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0" ht="28.5" x14ac:dyDescent="0.4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20" s="2" customFormat="1" x14ac:dyDescent="0.25">
      <c r="A3" s="13"/>
      <c r="B3" s="13"/>
      <c r="C3" s="13"/>
      <c r="D3" s="13"/>
      <c r="E3" s="13"/>
      <c r="F3" s="13"/>
      <c r="G3" s="13"/>
      <c r="H3" s="124" t="s">
        <v>14</v>
      </c>
      <c r="I3" s="145"/>
      <c r="J3" s="139" t="s">
        <v>48</v>
      </c>
      <c r="K3" s="140"/>
      <c r="L3" s="136" t="s">
        <v>49</v>
      </c>
      <c r="M3" s="136"/>
      <c r="N3" s="124" t="s">
        <v>9</v>
      </c>
      <c r="O3" s="125"/>
      <c r="P3" s="130" t="s">
        <v>21</v>
      </c>
      <c r="Q3" s="131"/>
    </row>
    <row r="4" spans="1:20" ht="14.45" customHeight="1" x14ac:dyDescent="0.25">
      <c r="A4" s="152" t="s">
        <v>17</v>
      </c>
      <c r="B4" s="152"/>
      <c r="C4" s="153"/>
      <c r="D4" s="153"/>
      <c r="G4" s="45"/>
      <c r="H4" s="126"/>
      <c r="I4" s="146"/>
      <c r="J4" s="141"/>
      <c r="K4" s="142"/>
      <c r="L4" s="137"/>
      <c r="M4" s="137"/>
      <c r="N4" s="126"/>
      <c r="O4" s="127"/>
      <c r="P4" s="132"/>
      <c r="Q4" s="133"/>
      <c r="S4" s="1"/>
    </row>
    <row r="5" spans="1:20" x14ac:dyDescent="0.25">
      <c r="A5" s="152" t="s">
        <v>0</v>
      </c>
      <c r="B5" s="152"/>
      <c r="C5" s="154"/>
      <c r="D5" s="155"/>
      <c r="G5" s="45"/>
      <c r="H5" s="128"/>
      <c r="I5" s="147"/>
      <c r="J5" s="143"/>
      <c r="K5" s="144"/>
      <c r="L5" s="138"/>
      <c r="M5" s="138"/>
      <c r="N5" s="128"/>
      <c r="O5" s="129"/>
      <c r="P5" s="134"/>
      <c r="Q5" s="135"/>
      <c r="T5" s="1"/>
    </row>
    <row r="6" spans="1:20" ht="15.75" thickBot="1" x14ac:dyDescent="0.3">
      <c r="B6" s="7"/>
      <c r="C6" s="7"/>
      <c r="D6" s="7"/>
      <c r="G6" s="4"/>
      <c r="H6" s="83" t="s">
        <v>12</v>
      </c>
      <c r="I6" s="84" t="s">
        <v>8</v>
      </c>
      <c r="J6" s="83" t="s">
        <v>12</v>
      </c>
      <c r="K6" s="84" t="s">
        <v>8</v>
      </c>
      <c r="L6" s="85" t="s">
        <v>12</v>
      </c>
      <c r="M6" s="84" t="s">
        <v>8</v>
      </c>
      <c r="N6" s="85" t="s">
        <v>12</v>
      </c>
      <c r="O6" s="84" t="s">
        <v>8</v>
      </c>
      <c r="P6" s="85" t="s">
        <v>12</v>
      </c>
      <c r="Q6" s="84" t="s">
        <v>8</v>
      </c>
    </row>
    <row r="7" spans="1:20" ht="15.75" thickTop="1" x14ac:dyDescent="0.25">
      <c r="A7" s="113" t="s">
        <v>29</v>
      </c>
      <c r="B7" s="113"/>
      <c r="C7" s="75"/>
      <c r="E7" s="116" t="s">
        <v>43</v>
      </c>
      <c r="F7" s="117"/>
      <c r="G7" s="86">
        <f>IF(C15=25,50,45)</f>
        <v>50</v>
      </c>
      <c r="H7" s="67">
        <f>I7/G7</f>
        <v>0</v>
      </c>
      <c r="I7" s="68">
        <f>(33*45)*(C7/C8)</f>
        <v>0</v>
      </c>
      <c r="J7" s="67">
        <f>K7/G7</f>
        <v>0</v>
      </c>
      <c r="K7" s="68">
        <f>I7-($C$11*$G$7)</f>
        <v>0</v>
      </c>
      <c r="L7" s="67">
        <f>M7/$G$7</f>
        <v>0</v>
      </c>
      <c r="M7" s="68">
        <f>K7-N13</f>
        <v>0</v>
      </c>
      <c r="N7" s="67">
        <f>O7/G7</f>
        <v>0</v>
      </c>
      <c r="O7" s="68">
        <f>D42+G42+J42+M42+P42</f>
        <v>0</v>
      </c>
      <c r="P7" s="67">
        <f>N7-L7</f>
        <v>0</v>
      </c>
      <c r="Q7" s="68">
        <f>O7-M7</f>
        <v>0</v>
      </c>
    </row>
    <row r="8" spans="1:20" x14ac:dyDescent="0.25">
      <c r="A8" s="113" t="s">
        <v>1</v>
      </c>
      <c r="B8" s="113"/>
      <c r="C8" s="72">
        <f>IF(ISERROR(FIND("38,5",C14)),39,38.5)</f>
        <v>39</v>
      </c>
      <c r="E8" s="116" t="s">
        <v>18</v>
      </c>
      <c r="F8" s="117"/>
      <c r="G8" s="86">
        <v>60</v>
      </c>
      <c r="H8" s="69">
        <f>I8/G8</f>
        <v>0</v>
      </c>
      <c r="I8" s="70">
        <f>I7/3</f>
        <v>0</v>
      </c>
      <c r="J8" s="69">
        <f>K8/G8</f>
        <v>0</v>
      </c>
      <c r="K8" s="70">
        <f>I8-($C$11*(60-$G$7))</f>
        <v>0</v>
      </c>
      <c r="L8" s="69">
        <f>M8/$G$8</f>
        <v>0</v>
      </c>
      <c r="M8" s="70">
        <f>K8-N14</f>
        <v>0</v>
      </c>
      <c r="N8" s="69">
        <f>O8/G8</f>
        <v>0</v>
      </c>
      <c r="O8" s="70">
        <f>E42+H42+K42+N42+Q42</f>
        <v>0</v>
      </c>
      <c r="P8" s="67">
        <f>N8-L8</f>
        <v>0</v>
      </c>
      <c r="Q8" s="71">
        <f>O8-M8</f>
        <v>0</v>
      </c>
      <c r="R8" s="46"/>
      <c r="S8" s="1"/>
    </row>
    <row r="9" spans="1:20" x14ac:dyDescent="0.25">
      <c r="A9" s="114" t="s">
        <v>16</v>
      </c>
      <c r="B9" s="115"/>
      <c r="C9" s="73">
        <f>C7/C8*100</f>
        <v>0</v>
      </c>
      <c r="E9" s="116" t="s">
        <v>30</v>
      </c>
      <c r="F9" s="117"/>
      <c r="G9" s="86">
        <v>60</v>
      </c>
      <c r="H9" s="69">
        <f>I9/60</f>
        <v>0</v>
      </c>
      <c r="I9" s="70">
        <f>I7+I8</f>
        <v>0</v>
      </c>
      <c r="J9" s="69">
        <f t="shared" ref="J9" si="0">K9/60</f>
        <v>0</v>
      </c>
      <c r="K9" s="70">
        <f t="shared" ref="K9" si="1">K7+K8</f>
        <v>0</v>
      </c>
      <c r="L9" s="69">
        <f t="shared" ref="L9:P9" si="2">M9/60</f>
        <v>0</v>
      </c>
      <c r="M9" s="70">
        <f>M7+M8</f>
        <v>0</v>
      </c>
      <c r="N9" s="69">
        <f t="shared" si="2"/>
        <v>0</v>
      </c>
      <c r="O9" s="70">
        <f t="shared" ref="O9" si="3">O7+O8</f>
        <v>0</v>
      </c>
      <c r="P9" s="67">
        <f t="shared" si="2"/>
        <v>0</v>
      </c>
      <c r="Q9" s="71">
        <f t="shared" ref="Q9" si="4">Q7+Q8</f>
        <v>0</v>
      </c>
      <c r="R9" s="46"/>
      <c r="S9" s="1"/>
    </row>
    <row r="10" spans="1:20" hidden="1" x14ac:dyDescent="0.25">
      <c r="A10" s="87"/>
      <c r="B10" s="87"/>
      <c r="E10" s="110" t="s">
        <v>13</v>
      </c>
      <c r="F10" s="111"/>
      <c r="G10" s="112"/>
      <c r="H10" s="3">
        <f>I10/60</f>
        <v>0</v>
      </c>
      <c r="I10" s="14">
        <f>($C$7*60)-($I$7+$I$8)</f>
        <v>0</v>
      </c>
      <c r="J10" s="18">
        <f>H10</f>
        <v>0</v>
      </c>
      <c r="K10" s="14">
        <f>I10</f>
        <v>0</v>
      </c>
      <c r="L10" s="3">
        <f>M10/60</f>
        <v>0</v>
      </c>
      <c r="M10" s="14">
        <f>K10-(((C8*60)-(33*60))*($C$13/$C$15))</f>
        <v>0</v>
      </c>
      <c r="N10" s="5"/>
      <c r="O10" s="12"/>
      <c r="P10" s="5"/>
      <c r="Q10" s="6"/>
    </row>
    <row r="11" spans="1:20" x14ac:dyDescent="0.25">
      <c r="A11" s="114" t="s">
        <v>45</v>
      </c>
      <c r="B11" s="115"/>
      <c r="C11" s="76"/>
      <c r="D11" t="s">
        <v>44</v>
      </c>
      <c r="E11" s="8"/>
      <c r="F11" s="8"/>
      <c r="G11" s="8"/>
      <c r="H11" s="9"/>
      <c r="I11" s="9"/>
      <c r="J11" s="9"/>
      <c r="K11" s="9"/>
      <c r="L11" s="9"/>
      <c r="M11" s="9"/>
      <c r="N11" s="11"/>
      <c r="O11" s="11"/>
      <c r="S11" s="1"/>
    </row>
    <row r="12" spans="1:20" ht="15.75" thickBot="1" x14ac:dyDescent="0.3">
      <c r="A12" s="114" t="s">
        <v>15</v>
      </c>
      <c r="B12" s="115"/>
      <c r="C12" s="74">
        <f>IF(C9&gt;=100,4,(IF(C9&gt;=75,3,(IF(C9&gt;=50,2,(IF(C9&gt;=25,1,0)))))))</f>
        <v>0</v>
      </c>
      <c r="D12" t="s">
        <v>50</v>
      </c>
      <c r="E12" s="16"/>
      <c r="J12" s="148" t="s">
        <v>46</v>
      </c>
      <c r="K12" s="149"/>
      <c r="L12" s="81" t="s">
        <v>51</v>
      </c>
      <c r="M12" s="81" t="s">
        <v>54</v>
      </c>
      <c r="N12" s="81" t="s">
        <v>55</v>
      </c>
    </row>
    <row r="13" spans="1:20" ht="15.75" thickTop="1" x14ac:dyDescent="0.25">
      <c r="A13" s="114" t="s">
        <v>46</v>
      </c>
      <c r="B13" s="115"/>
      <c r="C13" s="76"/>
      <c r="J13" s="150" t="s">
        <v>52</v>
      </c>
      <c r="K13" s="150"/>
      <c r="L13" s="66">
        <f>IF($C$14="GS 39",$L$15/60*45,IF($C$14="GS 38,5",$L$15/60*45,$L$15/60*50))</f>
        <v>0</v>
      </c>
      <c r="M13" s="66">
        <f>IF(C13*G7&lt;G7,C13*G7,IF(L15-MROUND(L15,G7)&gt;=0,MROUND(L15,G7),MROUND(L15,G7)-G7))</f>
        <v>0</v>
      </c>
      <c r="N13" s="77"/>
      <c r="S13" s="1"/>
      <c r="T13" s="1"/>
    </row>
    <row r="14" spans="1:20" ht="15.75" thickBot="1" x14ac:dyDescent="0.3">
      <c r="A14" s="114" t="s">
        <v>22</v>
      </c>
      <c r="B14" s="115"/>
      <c r="C14" s="76" t="s">
        <v>47</v>
      </c>
      <c r="D14" s="15"/>
      <c r="E14" s="16"/>
      <c r="J14" s="151" t="s">
        <v>53</v>
      </c>
      <c r="K14" s="151"/>
      <c r="L14" s="63">
        <f>L15-L13</f>
        <v>0</v>
      </c>
      <c r="M14" s="63">
        <f>M15-M13</f>
        <v>0</v>
      </c>
      <c r="N14" s="64">
        <f>N15-N13</f>
        <v>0</v>
      </c>
    </row>
    <row r="15" spans="1:20" x14ac:dyDescent="0.25">
      <c r="A15" s="114" t="s">
        <v>23</v>
      </c>
      <c r="B15" s="115"/>
      <c r="C15" s="73">
        <f>IF(C14="GS 39",25,(IF(C14="GS 38,5",25,(IF(C14="Gym 38,5",24,(IF(C14="Gym 39",24,(IF(C14="BBS 38,5",24,(IF(C14="BBS 39",24,27)))))))))))</f>
        <v>25</v>
      </c>
      <c r="D15" s="11"/>
      <c r="E15" s="17"/>
      <c r="J15" s="123" t="s">
        <v>10</v>
      </c>
      <c r="K15" s="123"/>
      <c r="L15" s="65">
        <f>((33*60)*$C$13/$C$15)</f>
        <v>0</v>
      </c>
      <c r="M15" s="65">
        <f>((33*60)*$C$13/$C$15)</f>
        <v>0</v>
      </c>
      <c r="N15" s="65">
        <f>L15</f>
        <v>0</v>
      </c>
      <c r="S15" s="1"/>
      <c r="T15" s="1"/>
    </row>
    <row r="16" spans="1:20" x14ac:dyDescent="0.25">
      <c r="E16" s="17"/>
      <c r="S16" s="1"/>
      <c r="T16" s="1"/>
    </row>
    <row r="18" spans="1:20" s="1" customFormat="1" x14ac:dyDescent="0.25">
      <c r="A18" s="118" t="s">
        <v>7</v>
      </c>
      <c r="B18" s="119"/>
      <c r="C18" s="120" t="s">
        <v>2</v>
      </c>
      <c r="D18" s="120"/>
      <c r="E18" s="121"/>
      <c r="F18" s="122" t="s">
        <v>3</v>
      </c>
      <c r="G18" s="120"/>
      <c r="H18" s="121"/>
      <c r="I18" s="122" t="s">
        <v>4</v>
      </c>
      <c r="J18" s="120"/>
      <c r="K18" s="121"/>
      <c r="L18" s="122" t="s">
        <v>5</v>
      </c>
      <c r="M18" s="120"/>
      <c r="N18" s="121"/>
      <c r="O18" s="122" t="s">
        <v>6</v>
      </c>
      <c r="P18" s="120"/>
      <c r="Q18" s="121"/>
    </row>
    <row r="19" spans="1:20" s="1" customFormat="1" ht="15.75" thickBot="1" x14ac:dyDescent="0.3">
      <c r="A19" s="78" t="s">
        <v>38</v>
      </c>
      <c r="B19" s="79" t="s">
        <v>39</v>
      </c>
      <c r="C19" s="80" t="s">
        <v>11</v>
      </c>
      <c r="D19" s="81" t="s">
        <v>19</v>
      </c>
      <c r="E19" s="82" t="s">
        <v>20</v>
      </c>
      <c r="F19" s="80" t="s">
        <v>11</v>
      </c>
      <c r="G19" s="81" t="s">
        <v>19</v>
      </c>
      <c r="H19" s="82" t="s">
        <v>20</v>
      </c>
      <c r="I19" s="80" t="s">
        <v>11</v>
      </c>
      <c r="J19" s="81" t="s">
        <v>19</v>
      </c>
      <c r="K19" s="82" t="s">
        <v>20</v>
      </c>
      <c r="L19" s="80" t="s">
        <v>11</v>
      </c>
      <c r="M19" s="81" t="s">
        <v>19</v>
      </c>
      <c r="N19" s="82" t="s">
        <v>20</v>
      </c>
      <c r="O19" s="80" t="s">
        <v>11</v>
      </c>
      <c r="P19" s="81" t="s">
        <v>19</v>
      </c>
      <c r="Q19" s="82" t="s">
        <v>20</v>
      </c>
      <c r="S19" s="43"/>
    </row>
    <row r="20" spans="1:20" ht="15.75" thickTop="1" x14ac:dyDescent="0.25">
      <c r="A20" s="88">
        <v>0.32291666666666669</v>
      </c>
      <c r="B20" s="89">
        <v>0.33333333333333331</v>
      </c>
      <c r="C20" s="47"/>
      <c r="D20" s="48"/>
      <c r="E20" s="49"/>
      <c r="F20" s="47"/>
      <c r="G20" s="48"/>
      <c r="H20" s="49"/>
      <c r="I20" s="47"/>
      <c r="J20" s="48"/>
      <c r="K20" s="49"/>
      <c r="L20" s="47"/>
      <c r="M20" s="48"/>
      <c r="N20" s="49"/>
      <c r="O20" s="47"/>
      <c r="P20" s="48"/>
      <c r="Q20" s="49"/>
      <c r="S20" s="1"/>
      <c r="T20" s="1"/>
    </row>
    <row r="21" spans="1:20" x14ac:dyDescent="0.25">
      <c r="A21" s="90">
        <v>0.33333333333333331</v>
      </c>
      <c r="B21" s="91">
        <v>0.36458333333333331</v>
      </c>
      <c r="C21" s="50"/>
      <c r="D21" s="48"/>
      <c r="E21" s="49"/>
      <c r="F21" s="50"/>
      <c r="G21" s="48"/>
      <c r="H21" s="49"/>
      <c r="I21" s="50"/>
      <c r="J21" s="48"/>
      <c r="K21" s="49"/>
      <c r="L21" s="50"/>
      <c r="M21" s="48"/>
      <c r="N21" s="49"/>
      <c r="O21" s="50"/>
      <c r="P21" s="48"/>
      <c r="Q21" s="49"/>
      <c r="S21" s="1"/>
      <c r="T21" s="1"/>
    </row>
    <row r="22" spans="1:20" x14ac:dyDescent="0.25">
      <c r="A22" s="90">
        <v>0.36458333333333331</v>
      </c>
      <c r="B22" s="91">
        <v>0.36805555555555558</v>
      </c>
      <c r="C22" s="50"/>
      <c r="D22" s="48"/>
      <c r="E22" s="49"/>
      <c r="F22" s="50"/>
      <c r="G22" s="48"/>
      <c r="H22" s="49"/>
      <c r="I22" s="50"/>
      <c r="J22" s="48"/>
      <c r="K22" s="49"/>
      <c r="L22" s="50"/>
      <c r="M22" s="48"/>
      <c r="N22" s="49"/>
      <c r="O22" s="50"/>
      <c r="P22" s="48"/>
      <c r="Q22" s="49"/>
      <c r="S22" s="23"/>
      <c r="T22" s="42"/>
    </row>
    <row r="23" spans="1:20" x14ac:dyDescent="0.25">
      <c r="A23" s="90">
        <v>0.36805555555555558</v>
      </c>
      <c r="B23" s="91">
        <v>0.39930555555555558</v>
      </c>
      <c r="C23" s="50"/>
      <c r="D23" s="48"/>
      <c r="E23" s="49"/>
      <c r="F23" s="50"/>
      <c r="G23" s="48"/>
      <c r="H23" s="49"/>
      <c r="I23" s="50"/>
      <c r="J23" s="48"/>
      <c r="K23" s="49"/>
      <c r="L23" s="50"/>
      <c r="M23" s="48"/>
      <c r="N23" s="49"/>
      <c r="O23" s="50"/>
      <c r="P23" s="48"/>
      <c r="Q23" s="49"/>
    </row>
    <row r="24" spans="1:20" x14ac:dyDescent="0.25">
      <c r="A24" s="90">
        <v>0.39930555555555558</v>
      </c>
      <c r="B24" s="91">
        <v>0.40625</v>
      </c>
      <c r="C24" s="50"/>
      <c r="D24" s="48"/>
      <c r="E24" s="49"/>
      <c r="F24" s="50"/>
      <c r="G24" s="48"/>
      <c r="H24" s="49"/>
      <c r="I24" s="50"/>
      <c r="J24" s="48"/>
      <c r="K24" s="49"/>
      <c r="L24" s="50"/>
      <c r="M24" s="48"/>
      <c r="N24" s="49"/>
      <c r="O24" s="50"/>
      <c r="P24" s="48"/>
      <c r="Q24" s="49"/>
    </row>
    <row r="25" spans="1:20" x14ac:dyDescent="0.25">
      <c r="A25" s="90">
        <v>0.40625</v>
      </c>
      <c r="B25" s="91">
        <v>0.4201388888888889</v>
      </c>
      <c r="C25" s="50"/>
      <c r="D25" s="48"/>
      <c r="E25" s="49"/>
      <c r="F25" s="50"/>
      <c r="G25" s="48"/>
      <c r="H25" s="49"/>
      <c r="I25" s="50"/>
      <c r="J25" s="48"/>
      <c r="K25" s="49"/>
      <c r="L25" s="50"/>
      <c r="M25" s="48"/>
      <c r="N25" s="49"/>
      <c r="O25" s="50"/>
      <c r="P25" s="48"/>
      <c r="Q25" s="49"/>
    </row>
    <row r="26" spans="1:20" x14ac:dyDescent="0.25">
      <c r="A26" s="90">
        <v>0.4201388888888889</v>
      </c>
      <c r="B26" s="91">
        <v>0.4548611111111111</v>
      </c>
      <c r="C26" s="50"/>
      <c r="D26" s="48"/>
      <c r="E26" s="49"/>
      <c r="F26" s="50"/>
      <c r="G26" s="48"/>
      <c r="H26" s="49"/>
      <c r="I26" s="50"/>
      <c r="J26" s="48"/>
      <c r="K26" s="49"/>
      <c r="L26" s="50"/>
      <c r="M26" s="48"/>
      <c r="N26" s="49"/>
      <c r="O26" s="50"/>
      <c r="P26" s="48"/>
      <c r="Q26" s="49"/>
    </row>
    <row r="27" spans="1:20" x14ac:dyDescent="0.25">
      <c r="A27" s="90">
        <v>0.4548611111111111</v>
      </c>
      <c r="B27" s="91">
        <v>0.46527777777777773</v>
      </c>
      <c r="C27" s="50"/>
      <c r="D27" s="48"/>
      <c r="E27" s="49"/>
      <c r="F27" s="50"/>
      <c r="G27" s="48"/>
      <c r="H27" s="49"/>
      <c r="I27" s="50"/>
      <c r="J27" s="48"/>
      <c r="K27" s="49"/>
      <c r="L27" s="50"/>
      <c r="M27" s="48"/>
      <c r="N27" s="49"/>
      <c r="O27" s="50"/>
      <c r="P27" s="48"/>
      <c r="Q27" s="49"/>
    </row>
    <row r="28" spans="1:20" x14ac:dyDescent="0.25">
      <c r="A28" s="90">
        <v>0.46527777777777773</v>
      </c>
      <c r="B28" s="91">
        <v>0.5</v>
      </c>
      <c r="C28" s="50"/>
      <c r="D28" s="48"/>
      <c r="E28" s="49"/>
      <c r="F28" s="50"/>
      <c r="G28" s="48"/>
      <c r="H28" s="49"/>
      <c r="I28" s="50"/>
      <c r="J28" s="48"/>
      <c r="K28" s="49"/>
      <c r="L28" s="50"/>
      <c r="M28" s="48"/>
      <c r="N28" s="49"/>
      <c r="O28" s="50"/>
      <c r="P28" s="48"/>
      <c r="Q28" s="49"/>
    </row>
    <row r="29" spans="1:20" x14ac:dyDescent="0.25">
      <c r="A29" s="90">
        <v>0.5</v>
      </c>
      <c r="B29" s="91">
        <v>0.50694444444444442</v>
      </c>
      <c r="C29" s="50"/>
      <c r="D29" s="48"/>
      <c r="E29" s="49"/>
      <c r="F29" s="50"/>
      <c r="G29" s="48"/>
      <c r="H29" s="49"/>
      <c r="I29" s="50"/>
      <c r="J29" s="48"/>
      <c r="K29" s="49"/>
      <c r="L29" s="50"/>
      <c r="M29" s="48"/>
      <c r="N29" s="49"/>
      <c r="O29" s="50"/>
      <c r="P29" s="48"/>
      <c r="Q29" s="49"/>
    </row>
    <row r="30" spans="1:20" x14ac:dyDescent="0.25">
      <c r="A30" s="90">
        <v>0.5</v>
      </c>
      <c r="B30" s="91">
        <v>0.5625</v>
      </c>
      <c r="C30" s="50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  <c r="P30" s="48"/>
      <c r="Q30" s="49"/>
    </row>
    <row r="31" spans="1:20" x14ac:dyDescent="0.25">
      <c r="A31" s="90">
        <v>0.5625</v>
      </c>
      <c r="B31" s="91">
        <v>0.66666666666666663</v>
      </c>
      <c r="C31" s="50"/>
      <c r="D31" s="48"/>
      <c r="E31" s="49"/>
      <c r="F31" s="50"/>
      <c r="G31" s="48"/>
      <c r="H31" s="49"/>
      <c r="I31" s="50"/>
      <c r="J31" s="48"/>
      <c r="K31" s="49"/>
      <c r="L31" s="50"/>
      <c r="M31" s="48"/>
      <c r="N31" s="49"/>
      <c r="O31" s="50"/>
      <c r="P31" s="48"/>
      <c r="Q31" s="49"/>
    </row>
    <row r="32" spans="1:20" x14ac:dyDescent="0.25">
      <c r="A32" s="90">
        <v>0.57638888888888895</v>
      </c>
      <c r="B32" s="91">
        <v>0.61111111111111105</v>
      </c>
      <c r="C32" s="50"/>
      <c r="D32" s="48"/>
      <c r="E32" s="49"/>
      <c r="F32" s="50"/>
      <c r="G32" s="48"/>
      <c r="H32" s="49"/>
      <c r="I32" s="50"/>
      <c r="J32" s="48"/>
      <c r="K32" s="49"/>
      <c r="L32" s="50"/>
      <c r="M32" s="48"/>
      <c r="N32" s="49"/>
      <c r="O32" s="50"/>
      <c r="P32" s="48"/>
      <c r="Q32" s="49"/>
    </row>
    <row r="33" spans="1:17" x14ac:dyDescent="0.25">
      <c r="A33" s="90">
        <v>0.61111111111111105</v>
      </c>
      <c r="B33" s="91">
        <v>0.66666666666666663</v>
      </c>
      <c r="C33" s="50"/>
      <c r="D33" s="48"/>
      <c r="E33" s="49"/>
      <c r="F33" s="50"/>
      <c r="G33" s="48"/>
      <c r="H33" s="49"/>
      <c r="I33" s="50"/>
      <c r="J33" s="48"/>
      <c r="K33" s="49"/>
      <c r="L33" s="50"/>
      <c r="M33" s="48"/>
      <c r="N33" s="49"/>
      <c r="O33" s="50"/>
      <c r="P33" s="48"/>
      <c r="Q33" s="49"/>
    </row>
    <row r="34" spans="1:17" x14ac:dyDescent="0.25">
      <c r="A34" s="90"/>
      <c r="B34" s="91"/>
      <c r="C34" s="51"/>
      <c r="D34" s="48"/>
      <c r="E34" s="49"/>
      <c r="F34" s="51"/>
      <c r="G34" s="48"/>
      <c r="H34" s="49"/>
      <c r="I34" s="51"/>
      <c r="J34" s="48"/>
      <c r="K34" s="49"/>
      <c r="L34" s="51"/>
      <c r="M34" s="48"/>
      <c r="N34" s="49"/>
      <c r="O34" s="51"/>
      <c r="P34" s="48"/>
      <c r="Q34" s="49"/>
    </row>
    <row r="35" spans="1:17" x14ac:dyDescent="0.25">
      <c r="A35" s="90"/>
      <c r="B35" s="91"/>
      <c r="C35" s="51"/>
      <c r="D35" s="48"/>
      <c r="E35" s="49"/>
      <c r="F35" s="51"/>
      <c r="G35" s="48"/>
      <c r="H35" s="49"/>
      <c r="I35" s="51"/>
      <c r="J35" s="48"/>
      <c r="K35" s="49"/>
      <c r="L35" s="51"/>
      <c r="M35" s="48"/>
      <c r="N35" s="49"/>
      <c r="O35" s="51"/>
      <c r="P35" s="48"/>
      <c r="Q35" s="49"/>
    </row>
    <row r="36" spans="1:17" x14ac:dyDescent="0.25">
      <c r="A36" s="90"/>
      <c r="B36" s="91"/>
      <c r="C36" s="51"/>
      <c r="D36" s="48"/>
      <c r="E36" s="49"/>
      <c r="F36" s="51"/>
      <c r="G36" s="48"/>
      <c r="H36" s="49"/>
      <c r="I36" s="51"/>
      <c r="J36" s="48"/>
      <c r="K36" s="49"/>
      <c r="L36" s="51"/>
      <c r="M36" s="48"/>
      <c r="N36" s="49"/>
      <c r="O36" s="51"/>
      <c r="P36" s="48"/>
      <c r="Q36" s="49"/>
    </row>
    <row r="37" spans="1:17" x14ac:dyDescent="0.25">
      <c r="A37" s="90"/>
      <c r="B37" s="91"/>
      <c r="C37" s="51"/>
      <c r="D37" s="48"/>
      <c r="E37" s="49"/>
      <c r="F37" s="51"/>
      <c r="G37" s="48"/>
      <c r="H37" s="49"/>
      <c r="I37" s="51"/>
      <c r="J37" s="48"/>
      <c r="K37" s="49"/>
      <c r="L37" s="51"/>
      <c r="M37" s="48"/>
      <c r="N37" s="49"/>
      <c r="O37" s="51"/>
      <c r="P37" s="48"/>
      <c r="Q37" s="49"/>
    </row>
    <row r="38" spans="1:17" x14ac:dyDescent="0.25">
      <c r="A38" s="90"/>
      <c r="B38" s="91"/>
      <c r="C38" s="51"/>
      <c r="D38" s="48"/>
      <c r="E38" s="49"/>
      <c r="F38" s="51"/>
      <c r="G38" s="48"/>
      <c r="H38" s="49"/>
      <c r="I38" s="51"/>
      <c r="J38" s="48"/>
      <c r="K38" s="49"/>
      <c r="L38" s="51"/>
      <c r="M38" s="48"/>
      <c r="N38" s="49"/>
      <c r="O38" s="51"/>
      <c r="P38" s="48"/>
      <c r="Q38" s="49"/>
    </row>
    <row r="39" spans="1:17" x14ac:dyDescent="0.25">
      <c r="A39" s="90"/>
      <c r="B39" s="91"/>
      <c r="C39" s="51"/>
      <c r="D39" s="48"/>
      <c r="E39" s="49"/>
      <c r="F39" s="51"/>
      <c r="G39" s="48"/>
      <c r="H39" s="49"/>
      <c r="I39" s="51"/>
      <c r="J39" s="48"/>
      <c r="K39" s="49"/>
      <c r="L39" s="51"/>
      <c r="M39" s="48"/>
      <c r="N39" s="49"/>
      <c r="O39" s="51"/>
      <c r="P39" s="48"/>
      <c r="Q39" s="49"/>
    </row>
    <row r="40" spans="1:17" x14ac:dyDescent="0.25">
      <c r="A40" s="90"/>
      <c r="B40" s="91"/>
      <c r="C40" s="51"/>
      <c r="D40" s="48"/>
      <c r="E40" s="49"/>
      <c r="F40" s="51"/>
      <c r="G40" s="48"/>
      <c r="H40" s="49"/>
      <c r="I40" s="51"/>
      <c r="J40" s="48"/>
      <c r="K40" s="49"/>
      <c r="L40" s="51"/>
      <c r="M40" s="48"/>
      <c r="N40" s="49"/>
      <c r="O40" s="51"/>
      <c r="P40" s="48"/>
      <c r="Q40" s="49"/>
    </row>
    <row r="41" spans="1:17" ht="15.75" thickBot="1" x14ac:dyDescent="0.3">
      <c r="A41" s="92"/>
      <c r="B41" s="93"/>
      <c r="C41" s="52"/>
      <c r="D41" s="53"/>
      <c r="E41" s="49"/>
      <c r="F41" s="52"/>
      <c r="G41" s="54"/>
      <c r="H41" s="55"/>
      <c r="I41" s="52"/>
      <c r="J41" s="53"/>
      <c r="K41" s="55"/>
      <c r="L41" s="52"/>
      <c r="M41" s="54"/>
      <c r="N41" s="56"/>
      <c r="O41" s="52"/>
      <c r="P41" s="53"/>
      <c r="Q41" s="55"/>
    </row>
    <row r="42" spans="1:17" ht="15.75" thickTop="1" x14ac:dyDescent="0.25">
      <c r="A42" s="107" t="s">
        <v>10</v>
      </c>
      <c r="B42" s="108"/>
      <c r="C42" s="57"/>
      <c r="D42" s="58">
        <f>SUM(D20:D41)</f>
        <v>0</v>
      </c>
      <c r="E42" s="59">
        <f t="shared" ref="E42:Q42" si="5">SUM(E20:E41)</f>
        <v>0</v>
      </c>
      <c r="F42" s="60"/>
      <c r="G42" s="61">
        <f t="shared" si="5"/>
        <v>0</v>
      </c>
      <c r="H42" s="62">
        <f t="shared" si="5"/>
        <v>0</v>
      </c>
      <c r="I42" s="60"/>
      <c r="J42" s="58">
        <f t="shared" si="5"/>
        <v>0</v>
      </c>
      <c r="K42" s="62">
        <f t="shared" si="5"/>
        <v>0</v>
      </c>
      <c r="L42" s="60"/>
      <c r="M42" s="61">
        <f t="shared" si="5"/>
        <v>0</v>
      </c>
      <c r="N42" s="59">
        <f t="shared" si="5"/>
        <v>0</v>
      </c>
      <c r="O42" s="60"/>
      <c r="P42" s="58">
        <f t="shared" si="5"/>
        <v>0</v>
      </c>
      <c r="Q42" s="62">
        <f t="shared" si="5"/>
        <v>0</v>
      </c>
    </row>
    <row r="43" spans="1:17" x14ac:dyDescent="0.25">
      <c r="C43" s="10"/>
    </row>
    <row r="44" spans="1:17" x14ac:dyDescent="0.25">
      <c r="C44" s="10"/>
    </row>
  </sheetData>
  <sheetProtection algorithmName="SHA-512" hashValue="njGe/yGlUfCOtJC/jG2i3q+3TjPL8LQ/ML+SDpQ1vT3OoznET6Z/zGHUqbYi95z7XTXverkoyH71kaIS0cXYUw==" saltValue="VrBD7LnMerxRchgvtERVgw==" spinCount="100000" sheet="1" selectLockedCells="1"/>
  <mergeCells count="33">
    <mergeCell ref="C5:D5"/>
    <mergeCell ref="N3:O5"/>
    <mergeCell ref="P3:Q5"/>
    <mergeCell ref="O18:Q18"/>
    <mergeCell ref="A14:B14"/>
    <mergeCell ref="A9:B9"/>
    <mergeCell ref="E9:F9"/>
    <mergeCell ref="L3:M5"/>
    <mergeCell ref="J3:K5"/>
    <mergeCell ref="H3:I5"/>
    <mergeCell ref="J12:K12"/>
    <mergeCell ref="J13:K13"/>
    <mergeCell ref="J14:K14"/>
    <mergeCell ref="A4:B4"/>
    <mergeCell ref="A5:B5"/>
    <mergeCell ref="C4:D4"/>
    <mergeCell ref="A12:B12"/>
    <mergeCell ref="A42:B42"/>
    <mergeCell ref="A1:Q1"/>
    <mergeCell ref="E10:G10"/>
    <mergeCell ref="A7:B7"/>
    <mergeCell ref="A8:B8"/>
    <mergeCell ref="A11:B11"/>
    <mergeCell ref="E7:F7"/>
    <mergeCell ref="E8:F8"/>
    <mergeCell ref="A15:B15"/>
    <mergeCell ref="A18:B18"/>
    <mergeCell ref="C18:E18"/>
    <mergeCell ref="F18:H18"/>
    <mergeCell ref="I18:K18"/>
    <mergeCell ref="A13:B13"/>
    <mergeCell ref="J15:K15"/>
    <mergeCell ref="L18:N18"/>
  </mergeCells>
  <conditionalFormatting sqref="Q7:Q9">
    <cfRule type="cellIs" dxfId="6" priority="13" operator="notBetween">
      <formula>-4.9</formula>
      <formula>4.9</formula>
    </cfRule>
  </conditionalFormatting>
  <conditionalFormatting sqref="P8:P9">
    <cfRule type="expression" dxfId="5" priority="6">
      <formula>Q8&gt;4.9</formula>
    </cfRule>
    <cfRule type="expression" dxfId="4" priority="7">
      <formula>Q8&lt;(-4.9)</formula>
    </cfRule>
  </conditionalFormatting>
  <conditionalFormatting sqref="P7">
    <cfRule type="expression" dxfId="3" priority="4">
      <formula>Q7&lt;(-4.9)</formula>
    </cfRule>
    <cfRule type="expression" dxfId="2" priority="5">
      <formula>Q7&gt;4.9</formula>
    </cfRule>
  </conditionalFormatting>
  <conditionalFormatting sqref="E20:E41 H20:H41 K20:K41 N20:N41 Q20:Q41">
    <cfRule type="expression" dxfId="1" priority="2">
      <formula>(D20+E20)&lt;&gt;(HOUR($B20-$A20)*60+MINUTE($B20-$A20))</formula>
    </cfRule>
  </conditionalFormatting>
  <conditionalFormatting sqref="D20:D41 G20:G41 J20:J41 M20:M41 P20:P41">
    <cfRule type="expression" dxfId="0" priority="1">
      <formula>(D20+E20)&lt;&gt;(HOUR($B20-$A20)*60+MINUTE($B20-$A20))</formula>
    </cfRule>
  </conditionalFormatting>
  <dataValidations count="1">
    <dataValidation type="list" allowBlank="1" showInputMessage="1" showErrorMessage="1" sqref="C14">
      <mc:AlternateContent xmlns:x12ac="http://schemas.microsoft.com/office/spreadsheetml/2011/1/ac" xmlns:mc="http://schemas.openxmlformats.org/markup-compatibility/2006">
        <mc:Choice Requires="x12ac">
          <x12ac:list>"GS 38,5",GS 39,"FöS 38,5", FöS 39,"RS+ 38,5",RS+ 39,"IGS 38,5", IGS 39,"Gym 38,5", Gym 39," BBS 38,5",BBS 39</x12ac:list>
        </mc:Choice>
        <mc:Fallback>
          <formula1>"GS 38,5,GS 39,FöS 38,5, FöS 39,RS+ 38,5,RS+ 39,IGS 38,5, IGS 39,Gym 38,5, Gym 39, BBS 38,5,BBS 39"</formula1>
        </mc:Fallback>
      </mc:AlternateContent>
    </dataValidation>
  </dataValidations>
  <pageMargins left="0.39370078740157483" right="0.39370078740157483" top="0.78740157480314965" bottom="0.78740157480314965" header="0.31496062992125984" footer="0.31496062992125984"/>
  <pageSetup paperSize="9" scale="67" orientation="landscape" r:id="rId1"/>
  <headerFooter>
    <oddFooter>&amp;L&amp;G&amp;RGewerkschaft Erziehung und Wissenschaft Rheinland-Pfalz
Martinsstr. 17
55116 Mainz
Tel.: 06131 28988-0
Fax: 06131 28988-80
E-Mail: gew@gew-rlp.de
Internet: www.gew-rlp.de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showGridLines="0" zoomScale="90" zoomScaleNormal="90" workbookViewId="0">
      <selection activeCell="O49" sqref="O49"/>
    </sheetView>
  </sheetViews>
  <sheetFormatPr baseColWidth="10" defaultRowHeight="15" x14ac:dyDescent="0.25"/>
  <cols>
    <col min="1" max="1" width="10.5703125" customWidth="1"/>
    <col min="3" max="3" width="11" bestFit="1" customWidth="1"/>
    <col min="4" max="4" width="11.5703125" bestFit="1" customWidth="1"/>
    <col min="6" max="6" width="10.28515625" customWidth="1"/>
    <col min="7" max="8" width="10.85546875" customWidth="1"/>
    <col min="9" max="9" width="10.5703125" customWidth="1"/>
    <col min="13" max="13" width="10.5703125" customWidth="1"/>
    <col min="16" max="16" width="11.5703125" bestFit="1" customWidth="1"/>
    <col min="18" max="18" width="10.85546875" customWidth="1"/>
    <col min="20" max="20" width="11" bestFit="1" customWidth="1"/>
    <col min="21" max="21" width="10.28515625" customWidth="1"/>
    <col min="23" max="23" width="10.85546875" customWidth="1"/>
  </cols>
  <sheetData>
    <row r="1" spans="1:17" ht="23.25" x14ac:dyDescent="0.35">
      <c r="A1" s="156" t="s">
        <v>40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23.25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40"/>
      <c r="O2" s="40"/>
      <c r="P2" s="19"/>
      <c r="Q2" s="19"/>
    </row>
    <row r="3" spans="1:17" ht="21" x14ac:dyDescent="0.35">
      <c r="A3" s="157" t="s">
        <v>41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17" ht="23.25" x14ac:dyDescent="0.35">
      <c r="A4" s="19"/>
      <c r="B4" s="19"/>
      <c r="C4" s="19"/>
      <c r="D4" s="19"/>
      <c r="E4" s="19"/>
      <c r="F4" s="19"/>
    </row>
    <row r="5" spans="1:17" s="26" customFormat="1" ht="14.45" customHeight="1" x14ac:dyDescent="0.3">
      <c r="A5" s="158" t="s">
        <v>31</v>
      </c>
      <c r="B5" s="158"/>
      <c r="C5" s="158"/>
      <c r="D5" s="158"/>
      <c r="E5" s="158"/>
      <c r="G5" s="158" t="s">
        <v>33</v>
      </c>
      <c r="H5" s="158"/>
      <c r="I5" s="158"/>
      <c r="J5" s="158"/>
      <c r="K5" s="158"/>
      <c r="M5" s="158" t="s">
        <v>36</v>
      </c>
      <c r="N5" s="158"/>
      <c r="O5" s="158"/>
      <c r="P5" s="158"/>
      <c r="Q5" s="158"/>
    </row>
    <row r="6" spans="1:17" ht="69.599999999999994" customHeight="1" x14ac:dyDescent="0.25">
      <c r="A6" s="20" t="s">
        <v>59</v>
      </c>
      <c r="B6" s="20" t="s">
        <v>25</v>
      </c>
      <c r="C6" s="20" t="s">
        <v>26</v>
      </c>
      <c r="D6" s="20" t="s">
        <v>27</v>
      </c>
      <c r="E6" s="41" t="s">
        <v>37</v>
      </c>
      <c r="F6" s="27"/>
      <c r="G6" s="20" t="s">
        <v>59</v>
      </c>
      <c r="H6" s="20" t="s">
        <v>25</v>
      </c>
      <c r="I6" s="20" t="s">
        <v>32</v>
      </c>
      <c r="J6" s="20" t="s">
        <v>27</v>
      </c>
      <c r="K6" s="41" t="s">
        <v>37</v>
      </c>
      <c r="M6" s="20" t="s">
        <v>59</v>
      </c>
      <c r="N6" s="20" t="s">
        <v>25</v>
      </c>
      <c r="O6" s="20" t="s">
        <v>32</v>
      </c>
      <c r="P6" s="20" t="s">
        <v>27</v>
      </c>
      <c r="Q6" s="41" t="s">
        <v>37</v>
      </c>
    </row>
    <row r="7" spans="1:17" x14ac:dyDescent="0.25">
      <c r="A7" s="94">
        <f>(C7/29.7)*39</f>
        <v>39</v>
      </c>
      <c r="B7" s="22">
        <f>C7/29.7*100</f>
        <v>100</v>
      </c>
      <c r="C7" s="99">
        <f>33*45/50</f>
        <v>29.7</v>
      </c>
      <c r="D7" s="28">
        <f>C7*50/3/60</f>
        <v>8.25</v>
      </c>
      <c r="E7" s="28">
        <f t="shared" ref="E7:E36" si="0">A7-D7-(C7*50/60)</f>
        <v>6</v>
      </c>
      <c r="F7" s="23"/>
      <c r="G7" s="99">
        <f>(I7/33)*39</f>
        <v>39</v>
      </c>
      <c r="H7" s="22">
        <f>I7/33*100</f>
        <v>100</v>
      </c>
      <c r="I7" s="99">
        <v>33</v>
      </c>
      <c r="J7" s="28">
        <f>I7/4</f>
        <v>8.25</v>
      </c>
      <c r="K7" s="28">
        <f>G7-J7-(I7*45/60)</f>
        <v>6</v>
      </c>
      <c r="M7" s="99">
        <f>(O7/33)*38.5</f>
        <v>38.5</v>
      </c>
      <c r="N7" s="22">
        <f>O7/33*100</f>
        <v>100</v>
      </c>
      <c r="O7" s="99">
        <v>33</v>
      </c>
      <c r="P7" s="28">
        <f>O7/4</f>
        <v>8.25</v>
      </c>
      <c r="Q7" s="28">
        <f>M7-P7-(O7*45/60)</f>
        <v>5.5</v>
      </c>
    </row>
    <row r="8" spans="1:17" x14ac:dyDescent="0.25">
      <c r="A8" s="94">
        <f t="shared" ref="A8:A36" si="1">(C8/29.7)*39</f>
        <v>38.080808080808083</v>
      </c>
      <c r="B8" s="22">
        <f t="shared" ref="B8:B36" si="2">C8/29.7*100</f>
        <v>97.643097643097647</v>
      </c>
      <c r="C8" s="99">
        <v>29</v>
      </c>
      <c r="D8" s="28">
        <f t="shared" ref="D8:D36" si="3">C8*50/3/60</f>
        <v>8.0555555555555554</v>
      </c>
      <c r="E8" s="28">
        <f t="shared" si="0"/>
        <v>5.8585858585858581</v>
      </c>
      <c r="F8" s="23"/>
      <c r="G8" s="99">
        <f t="shared" ref="G8:G36" si="4">(I8/33)*39</f>
        <v>37.81818181818182</v>
      </c>
      <c r="H8" s="22">
        <f t="shared" ref="H8:H39" si="5">I8/33*100</f>
        <v>96.969696969696969</v>
      </c>
      <c r="I8" s="99">
        <v>32</v>
      </c>
      <c r="J8" s="28">
        <f t="shared" ref="J8:J39" si="6">I8*45/3/60</f>
        <v>8</v>
      </c>
      <c r="K8" s="28">
        <f t="shared" ref="K8:K39" si="7">G8-J8-(I8*45/60)</f>
        <v>5.8181818181818201</v>
      </c>
      <c r="M8" s="99">
        <f t="shared" ref="M8:M39" si="8">(O8/33)*38.5</f>
        <v>37.333333333333336</v>
      </c>
      <c r="N8" s="22">
        <f t="shared" ref="N8:N39" si="9">O8/33*100</f>
        <v>96.969696969696969</v>
      </c>
      <c r="O8" s="99">
        <v>32</v>
      </c>
      <c r="P8" s="28">
        <f t="shared" ref="P8:P39" si="10">O8*45/3/60</f>
        <v>8</v>
      </c>
      <c r="Q8" s="28">
        <f t="shared" ref="Q8:Q39" si="11">M8-P8-(O8*45/60)</f>
        <v>5.3333333333333357</v>
      </c>
    </row>
    <row r="9" spans="1:17" x14ac:dyDescent="0.25">
      <c r="A9" s="94">
        <f t="shared" si="1"/>
        <v>36.767676767676768</v>
      </c>
      <c r="B9" s="22">
        <f t="shared" si="2"/>
        <v>94.276094276094284</v>
      </c>
      <c r="C9" s="99">
        <v>28</v>
      </c>
      <c r="D9" s="28">
        <f t="shared" si="3"/>
        <v>7.7777777777777777</v>
      </c>
      <c r="E9" s="28">
        <f t="shared" si="0"/>
        <v>5.6565656565656575</v>
      </c>
      <c r="F9" s="23"/>
      <c r="G9" s="99">
        <f t="shared" si="4"/>
        <v>36.63636363636364</v>
      </c>
      <c r="H9" s="22">
        <f t="shared" si="5"/>
        <v>93.939393939393938</v>
      </c>
      <c r="I9" s="99">
        <v>31</v>
      </c>
      <c r="J9" s="28">
        <f t="shared" si="6"/>
        <v>7.75</v>
      </c>
      <c r="K9" s="28">
        <f t="shared" si="7"/>
        <v>5.6363636363636402</v>
      </c>
      <c r="M9" s="99">
        <f t="shared" si="8"/>
        <v>36.166666666666671</v>
      </c>
      <c r="N9" s="22">
        <f t="shared" si="9"/>
        <v>93.939393939393938</v>
      </c>
      <c r="O9" s="99">
        <v>31</v>
      </c>
      <c r="P9" s="28">
        <f t="shared" si="10"/>
        <v>7.75</v>
      </c>
      <c r="Q9" s="28">
        <f t="shared" si="11"/>
        <v>5.1666666666666714</v>
      </c>
    </row>
    <row r="10" spans="1:17" x14ac:dyDescent="0.25">
      <c r="A10" s="94">
        <f t="shared" si="1"/>
        <v>35.454545454545453</v>
      </c>
      <c r="B10" s="22">
        <f t="shared" si="2"/>
        <v>90.909090909090907</v>
      </c>
      <c r="C10" s="99">
        <v>27</v>
      </c>
      <c r="D10" s="28">
        <f t="shared" si="3"/>
        <v>7.5</v>
      </c>
      <c r="E10" s="28">
        <f t="shared" si="0"/>
        <v>5.4545454545454533</v>
      </c>
      <c r="F10" s="23"/>
      <c r="G10" s="99">
        <f t="shared" si="4"/>
        <v>35.454545454545453</v>
      </c>
      <c r="H10" s="22">
        <f t="shared" si="5"/>
        <v>90.909090909090907</v>
      </c>
      <c r="I10" s="99">
        <v>30</v>
      </c>
      <c r="J10" s="28">
        <f t="shared" si="6"/>
        <v>7.5</v>
      </c>
      <c r="K10" s="28">
        <f t="shared" si="7"/>
        <v>5.4545454545454533</v>
      </c>
      <c r="M10" s="99">
        <f t="shared" si="8"/>
        <v>35</v>
      </c>
      <c r="N10" s="22">
        <f t="shared" si="9"/>
        <v>90.909090909090907</v>
      </c>
      <c r="O10" s="99">
        <v>30</v>
      </c>
      <c r="P10" s="28">
        <f t="shared" si="10"/>
        <v>7.5</v>
      </c>
      <c r="Q10" s="28">
        <f t="shared" si="11"/>
        <v>5</v>
      </c>
    </row>
    <row r="11" spans="1:17" x14ac:dyDescent="0.25">
      <c r="A11" s="94">
        <f t="shared" si="1"/>
        <v>34.141414141414145</v>
      </c>
      <c r="B11" s="22">
        <f t="shared" si="2"/>
        <v>87.542087542087543</v>
      </c>
      <c r="C11" s="99">
        <v>26</v>
      </c>
      <c r="D11" s="28">
        <f t="shared" si="3"/>
        <v>7.2222222222222223</v>
      </c>
      <c r="E11" s="28">
        <f t="shared" si="0"/>
        <v>5.2525252525252561</v>
      </c>
      <c r="F11" s="23"/>
      <c r="G11" s="99">
        <f t="shared" si="4"/>
        <v>34.272727272727273</v>
      </c>
      <c r="H11" s="22">
        <f t="shared" si="5"/>
        <v>87.878787878787875</v>
      </c>
      <c r="I11" s="99">
        <v>29</v>
      </c>
      <c r="J11" s="28">
        <f t="shared" si="6"/>
        <v>7.25</v>
      </c>
      <c r="K11" s="28">
        <f t="shared" si="7"/>
        <v>5.2727272727272734</v>
      </c>
      <c r="M11" s="99">
        <f t="shared" si="8"/>
        <v>33.833333333333336</v>
      </c>
      <c r="N11" s="22">
        <f t="shared" si="9"/>
        <v>87.878787878787875</v>
      </c>
      <c r="O11" s="99">
        <v>29</v>
      </c>
      <c r="P11" s="28">
        <f t="shared" si="10"/>
        <v>7.25</v>
      </c>
      <c r="Q11" s="28">
        <f t="shared" si="11"/>
        <v>4.8333333333333357</v>
      </c>
    </row>
    <row r="12" spans="1:17" x14ac:dyDescent="0.25">
      <c r="A12" s="94">
        <f t="shared" si="1"/>
        <v>32.828282828282831</v>
      </c>
      <c r="B12" s="22">
        <f t="shared" si="2"/>
        <v>84.17508417508418</v>
      </c>
      <c r="C12" s="99">
        <v>25</v>
      </c>
      <c r="D12" s="28">
        <f t="shared" si="3"/>
        <v>6.9444444444444446</v>
      </c>
      <c r="E12" s="28">
        <f t="shared" si="0"/>
        <v>5.0505050505050555</v>
      </c>
      <c r="F12" s="23"/>
      <c r="G12" s="99">
        <f t="shared" si="4"/>
        <v>33.090909090909093</v>
      </c>
      <c r="H12" s="22">
        <f t="shared" si="5"/>
        <v>84.848484848484844</v>
      </c>
      <c r="I12" s="99">
        <v>28</v>
      </c>
      <c r="J12" s="28">
        <f t="shared" si="6"/>
        <v>7</v>
      </c>
      <c r="K12" s="28">
        <f t="shared" si="7"/>
        <v>5.0909090909090935</v>
      </c>
      <c r="M12" s="99">
        <f t="shared" si="8"/>
        <v>32.666666666666664</v>
      </c>
      <c r="N12" s="22">
        <f t="shared" si="9"/>
        <v>84.848484848484844</v>
      </c>
      <c r="O12" s="99">
        <v>28</v>
      </c>
      <c r="P12" s="28">
        <f t="shared" si="10"/>
        <v>7</v>
      </c>
      <c r="Q12" s="28">
        <f t="shared" si="11"/>
        <v>4.6666666666666643</v>
      </c>
    </row>
    <row r="13" spans="1:17" ht="15.75" thickBot="1" x14ac:dyDescent="0.3">
      <c r="A13" s="95">
        <f t="shared" si="1"/>
        <v>31.515151515151516</v>
      </c>
      <c r="B13" s="30">
        <f t="shared" si="2"/>
        <v>80.808080808080803</v>
      </c>
      <c r="C13" s="100">
        <v>24</v>
      </c>
      <c r="D13" s="31">
        <f t="shared" si="3"/>
        <v>6.666666666666667</v>
      </c>
      <c r="E13" s="31">
        <f t="shared" si="0"/>
        <v>4.8484848484848477</v>
      </c>
      <c r="F13" s="23"/>
      <c r="G13" s="99">
        <f t="shared" si="4"/>
        <v>31.90909090909091</v>
      </c>
      <c r="H13" s="22">
        <f t="shared" si="5"/>
        <v>81.818181818181827</v>
      </c>
      <c r="I13" s="99">
        <v>27</v>
      </c>
      <c r="J13" s="28">
        <f t="shared" si="6"/>
        <v>6.75</v>
      </c>
      <c r="K13" s="28">
        <f t="shared" si="7"/>
        <v>4.9090909090909101</v>
      </c>
      <c r="M13" s="99">
        <f t="shared" si="8"/>
        <v>31.500000000000004</v>
      </c>
      <c r="N13" s="22">
        <f t="shared" si="9"/>
        <v>81.818181818181827</v>
      </c>
      <c r="O13" s="99">
        <v>27</v>
      </c>
      <c r="P13" s="28">
        <f t="shared" si="10"/>
        <v>6.75</v>
      </c>
      <c r="Q13" s="28">
        <f t="shared" si="11"/>
        <v>4.5000000000000036</v>
      </c>
    </row>
    <row r="14" spans="1:17" ht="15.75" thickBot="1" x14ac:dyDescent="0.3">
      <c r="A14" s="96">
        <f t="shared" si="1"/>
        <v>30.202020202020204</v>
      </c>
      <c r="B14" s="34">
        <f t="shared" si="2"/>
        <v>77.441077441077439</v>
      </c>
      <c r="C14" s="101">
        <v>23</v>
      </c>
      <c r="D14" s="35">
        <f t="shared" si="3"/>
        <v>6.3888888888888884</v>
      </c>
      <c r="E14" s="36">
        <f t="shared" si="0"/>
        <v>4.6464646464646471</v>
      </c>
      <c r="F14" s="23"/>
      <c r="G14" s="100">
        <f t="shared" si="4"/>
        <v>30.727272727272727</v>
      </c>
      <c r="H14" s="30">
        <f t="shared" si="5"/>
        <v>78.787878787878782</v>
      </c>
      <c r="I14" s="100">
        <v>26</v>
      </c>
      <c r="J14" s="31">
        <f t="shared" si="6"/>
        <v>6.5</v>
      </c>
      <c r="K14" s="31">
        <f t="shared" si="7"/>
        <v>4.7272727272727266</v>
      </c>
      <c r="M14" s="100">
        <f t="shared" si="8"/>
        <v>30.333333333333332</v>
      </c>
      <c r="N14" s="30">
        <f t="shared" si="9"/>
        <v>78.787878787878782</v>
      </c>
      <c r="O14" s="100">
        <v>26</v>
      </c>
      <c r="P14" s="31">
        <f t="shared" si="10"/>
        <v>6.5</v>
      </c>
      <c r="Q14" s="31">
        <f t="shared" si="11"/>
        <v>4.3333333333333321</v>
      </c>
    </row>
    <row r="15" spans="1:17" ht="15.75" thickBot="1" x14ac:dyDescent="0.3">
      <c r="A15" s="97">
        <f t="shared" si="1"/>
        <v>28.888888888888893</v>
      </c>
      <c r="B15" s="37">
        <f t="shared" si="2"/>
        <v>74.074074074074076</v>
      </c>
      <c r="C15" s="102">
        <v>22</v>
      </c>
      <c r="D15" s="38">
        <f t="shared" si="3"/>
        <v>6.1111111111111116</v>
      </c>
      <c r="E15" s="39">
        <f t="shared" si="0"/>
        <v>4.44444444444445</v>
      </c>
      <c r="F15" s="23"/>
      <c r="G15" s="104">
        <f t="shared" si="4"/>
        <v>29.545454545454547</v>
      </c>
      <c r="H15" s="34">
        <f t="shared" si="5"/>
        <v>75.757575757575751</v>
      </c>
      <c r="I15" s="101">
        <v>25</v>
      </c>
      <c r="J15" s="35">
        <f t="shared" si="6"/>
        <v>6.25</v>
      </c>
      <c r="K15" s="36">
        <f t="shared" si="7"/>
        <v>4.5454545454545467</v>
      </c>
      <c r="M15" s="104">
        <f t="shared" si="8"/>
        <v>29.166666666666668</v>
      </c>
      <c r="N15" s="34">
        <f t="shared" si="9"/>
        <v>75.757575757575751</v>
      </c>
      <c r="O15" s="101">
        <v>25</v>
      </c>
      <c r="P15" s="35">
        <f t="shared" si="10"/>
        <v>6.25</v>
      </c>
      <c r="Q15" s="36">
        <f t="shared" si="11"/>
        <v>4.1666666666666679</v>
      </c>
    </row>
    <row r="16" spans="1:17" ht="15.75" thickBot="1" x14ac:dyDescent="0.3">
      <c r="A16" s="98">
        <f t="shared" si="1"/>
        <v>27.575757575757574</v>
      </c>
      <c r="B16" s="32">
        <f t="shared" si="2"/>
        <v>70.707070707070713</v>
      </c>
      <c r="C16" s="103">
        <v>21</v>
      </c>
      <c r="D16" s="33">
        <f t="shared" si="3"/>
        <v>5.833333333333333</v>
      </c>
      <c r="E16" s="33">
        <f t="shared" si="0"/>
        <v>4.2424242424242422</v>
      </c>
      <c r="F16" s="23"/>
      <c r="G16" s="105">
        <f t="shared" si="4"/>
        <v>28.363636363636363</v>
      </c>
      <c r="H16" s="37">
        <f t="shared" si="5"/>
        <v>72.727272727272734</v>
      </c>
      <c r="I16" s="102">
        <v>24</v>
      </c>
      <c r="J16" s="38">
        <f t="shared" si="6"/>
        <v>6</v>
      </c>
      <c r="K16" s="39">
        <f t="shared" si="7"/>
        <v>4.3636363636363633</v>
      </c>
      <c r="M16" s="105">
        <f t="shared" si="8"/>
        <v>28</v>
      </c>
      <c r="N16" s="37">
        <f t="shared" si="9"/>
        <v>72.727272727272734</v>
      </c>
      <c r="O16" s="102">
        <v>24</v>
      </c>
      <c r="P16" s="38">
        <f t="shared" si="10"/>
        <v>6</v>
      </c>
      <c r="Q16" s="39">
        <f t="shared" si="11"/>
        <v>4</v>
      </c>
    </row>
    <row r="17" spans="1:17" x14ac:dyDescent="0.25">
      <c r="A17" s="94">
        <f t="shared" si="1"/>
        <v>26.262626262626263</v>
      </c>
      <c r="B17" s="22">
        <f t="shared" si="2"/>
        <v>67.34006734006735</v>
      </c>
      <c r="C17" s="99">
        <v>20</v>
      </c>
      <c r="D17" s="28">
        <f t="shared" si="3"/>
        <v>5.5555555555555554</v>
      </c>
      <c r="E17" s="28">
        <f t="shared" si="0"/>
        <v>4.040404040404038</v>
      </c>
      <c r="F17" s="23"/>
      <c r="G17" s="103">
        <f t="shared" si="4"/>
        <v>27.181818181818183</v>
      </c>
      <c r="H17" s="32">
        <f t="shared" si="5"/>
        <v>69.696969696969703</v>
      </c>
      <c r="I17" s="103">
        <v>23</v>
      </c>
      <c r="J17" s="33">
        <f t="shared" si="6"/>
        <v>5.75</v>
      </c>
      <c r="K17" s="33">
        <f t="shared" si="7"/>
        <v>4.1818181818181834</v>
      </c>
      <c r="M17" s="103">
        <f t="shared" si="8"/>
        <v>26.833333333333336</v>
      </c>
      <c r="N17" s="32">
        <f t="shared" si="9"/>
        <v>69.696969696969703</v>
      </c>
      <c r="O17" s="103">
        <v>23</v>
      </c>
      <c r="P17" s="33">
        <f t="shared" si="10"/>
        <v>5.75</v>
      </c>
      <c r="Q17" s="33">
        <f t="shared" si="11"/>
        <v>3.8333333333333357</v>
      </c>
    </row>
    <row r="18" spans="1:17" x14ac:dyDescent="0.25">
      <c r="A18" s="94">
        <f t="shared" si="1"/>
        <v>24.949494949494948</v>
      </c>
      <c r="B18" s="22">
        <f t="shared" si="2"/>
        <v>63.973063973063972</v>
      </c>
      <c r="C18" s="99">
        <v>19</v>
      </c>
      <c r="D18" s="28">
        <f t="shared" si="3"/>
        <v>5.2777777777777777</v>
      </c>
      <c r="E18" s="28">
        <f t="shared" si="0"/>
        <v>3.8383838383838356</v>
      </c>
      <c r="F18" s="23"/>
      <c r="G18" s="99">
        <f t="shared" si="4"/>
        <v>26</v>
      </c>
      <c r="H18" s="22">
        <f t="shared" si="5"/>
        <v>66.666666666666657</v>
      </c>
      <c r="I18" s="99">
        <v>22</v>
      </c>
      <c r="J18" s="28">
        <f t="shared" si="6"/>
        <v>5.5</v>
      </c>
      <c r="K18" s="28">
        <f t="shared" si="7"/>
        <v>4</v>
      </c>
      <c r="M18" s="99">
        <f t="shared" si="8"/>
        <v>25.666666666666664</v>
      </c>
      <c r="N18" s="22">
        <f t="shared" si="9"/>
        <v>66.666666666666657</v>
      </c>
      <c r="O18" s="99">
        <v>22</v>
      </c>
      <c r="P18" s="28">
        <f t="shared" si="10"/>
        <v>5.5</v>
      </c>
      <c r="Q18" s="28">
        <f t="shared" si="11"/>
        <v>3.6666666666666643</v>
      </c>
    </row>
    <row r="19" spans="1:17" x14ac:dyDescent="0.25">
      <c r="A19" s="94">
        <f t="shared" si="1"/>
        <v>23.636363636363637</v>
      </c>
      <c r="B19" s="22">
        <f t="shared" si="2"/>
        <v>60.606060606060609</v>
      </c>
      <c r="C19" s="99">
        <v>18</v>
      </c>
      <c r="D19" s="28">
        <f t="shared" si="3"/>
        <v>5</v>
      </c>
      <c r="E19" s="28">
        <f t="shared" si="0"/>
        <v>3.6363636363636367</v>
      </c>
      <c r="F19" s="23"/>
      <c r="G19" s="99">
        <f t="shared" si="4"/>
        <v>24.818181818181817</v>
      </c>
      <c r="H19" s="22">
        <f t="shared" si="5"/>
        <v>63.636363636363633</v>
      </c>
      <c r="I19" s="99">
        <v>21</v>
      </c>
      <c r="J19" s="28">
        <f t="shared" si="6"/>
        <v>5.25</v>
      </c>
      <c r="K19" s="28">
        <f t="shared" si="7"/>
        <v>3.8181818181818166</v>
      </c>
      <c r="M19" s="99">
        <f t="shared" si="8"/>
        <v>24.5</v>
      </c>
      <c r="N19" s="22">
        <f t="shared" si="9"/>
        <v>63.636363636363633</v>
      </c>
      <c r="O19" s="99">
        <v>21</v>
      </c>
      <c r="P19" s="28">
        <f t="shared" si="10"/>
        <v>5.25</v>
      </c>
      <c r="Q19" s="28">
        <f t="shared" si="11"/>
        <v>3.5</v>
      </c>
    </row>
    <row r="20" spans="1:17" x14ac:dyDescent="0.25">
      <c r="A20" s="94">
        <f t="shared" si="1"/>
        <v>22.323232323232325</v>
      </c>
      <c r="B20" s="22">
        <f t="shared" si="2"/>
        <v>57.239057239057246</v>
      </c>
      <c r="C20" s="99">
        <v>17</v>
      </c>
      <c r="D20" s="28">
        <f t="shared" si="3"/>
        <v>4.7222222222222223</v>
      </c>
      <c r="E20" s="28">
        <f t="shared" si="0"/>
        <v>3.4343434343434378</v>
      </c>
      <c r="F20" s="23"/>
      <c r="G20" s="99">
        <f t="shared" si="4"/>
        <v>23.636363636363637</v>
      </c>
      <c r="H20" s="22">
        <f t="shared" si="5"/>
        <v>60.606060606060609</v>
      </c>
      <c r="I20" s="99">
        <v>20</v>
      </c>
      <c r="J20" s="28">
        <f t="shared" si="6"/>
        <v>5</v>
      </c>
      <c r="K20" s="28">
        <f t="shared" si="7"/>
        <v>3.6363636363636367</v>
      </c>
      <c r="M20" s="99">
        <f t="shared" si="8"/>
        <v>23.333333333333336</v>
      </c>
      <c r="N20" s="22">
        <f t="shared" si="9"/>
        <v>60.606060606060609</v>
      </c>
      <c r="O20" s="99">
        <v>20</v>
      </c>
      <c r="P20" s="28">
        <f t="shared" si="10"/>
        <v>5</v>
      </c>
      <c r="Q20" s="28">
        <f t="shared" si="11"/>
        <v>3.3333333333333357</v>
      </c>
    </row>
    <row r="21" spans="1:17" ht="15.75" thickBot="1" x14ac:dyDescent="0.3">
      <c r="A21" s="95">
        <f t="shared" si="1"/>
        <v>21.01010101010101</v>
      </c>
      <c r="B21" s="30">
        <f t="shared" si="2"/>
        <v>53.872053872053868</v>
      </c>
      <c r="C21" s="100">
        <v>16</v>
      </c>
      <c r="D21" s="31">
        <f t="shared" si="3"/>
        <v>4.4444444444444446</v>
      </c>
      <c r="E21" s="31">
        <f t="shared" si="0"/>
        <v>3.2323232323232336</v>
      </c>
      <c r="F21" s="23"/>
      <c r="G21" s="99">
        <f t="shared" si="4"/>
        <v>22.454545454545457</v>
      </c>
      <c r="H21" s="22">
        <f t="shared" si="5"/>
        <v>57.575757575757578</v>
      </c>
      <c r="I21" s="99">
        <v>19</v>
      </c>
      <c r="J21" s="28">
        <f t="shared" si="6"/>
        <v>4.75</v>
      </c>
      <c r="K21" s="28">
        <f t="shared" si="7"/>
        <v>3.4545454545454568</v>
      </c>
      <c r="M21" s="99">
        <f t="shared" si="8"/>
        <v>22.166666666666668</v>
      </c>
      <c r="N21" s="22">
        <f t="shared" si="9"/>
        <v>57.575757575757578</v>
      </c>
      <c r="O21" s="99">
        <v>19</v>
      </c>
      <c r="P21" s="28">
        <f t="shared" si="10"/>
        <v>4.75</v>
      </c>
      <c r="Q21" s="28">
        <f t="shared" si="11"/>
        <v>3.1666666666666679</v>
      </c>
    </row>
    <row r="22" spans="1:17" ht="15.75" thickBot="1" x14ac:dyDescent="0.3">
      <c r="A22" s="96">
        <f t="shared" si="1"/>
        <v>19.696969696969699</v>
      </c>
      <c r="B22" s="34">
        <f t="shared" si="2"/>
        <v>50.505050505050505</v>
      </c>
      <c r="C22" s="101">
        <v>15</v>
      </c>
      <c r="D22" s="35">
        <f t="shared" si="3"/>
        <v>4.166666666666667</v>
      </c>
      <c r="E22" s="36">
        <f t="shared" si="0"/>
        <v>3.0303030303030312</v>
      </c>
      <c r="F22" s="23"/>
      <c r="G22" s="100">
        <f t="shared" si="4"/>
        <v>21.27272727272727</v>
      </c>
      <c r="H22" s="30">
        <f t="shared" si="5"/>
        <v>54.54545454545454</v>
      </c>
      <c r="I22" s="100">
        <v>18</v>
      </c>
      <c r="J22" s="31">
        <f t="shared" si="6"/>
        <v>4.5</v>
      </c>
      <c r="K22" s="31">
        <f t="shared" si="7"/>
        <v>3.2727272727272698</v>
      </c>
      <c r="M22" s="100">
        <f t="shared" si="8"/>
        <v>21</v>
      </c>
      <c r="N22" s="30">
        <f t="shared" si="9"/>
        <v>54.54545454545454</v>
      </c>
      <c r="O22" s="100">
        <v>18</v>
      </c>
      <c r="P22" s="31">
        <f t="shared" si="10"/>
        <v>4.5</v>
      </c>
      <c r="Q22" s="31">
        <f t="shared" si="11"/>
        <v>3</v>
      </c>
    </row>
    <row r="23" spans="1:17" ht="15.75" thickBot="1" x14ac:dyDescent="0.3">
      <c r="A23" s="97">
        <f t="shared" si="1"/>
        <v>18.383838383838384</v>
      </c>
      <c r="B23" s="37">
        <f t="shared" si="2"/>
        <v>47.138047138047142</v>
      </c>
      <c r="C23" s="102">
        <v>14</v>
      </c>
      <c r="D23" s="38">
        <f t="shared" si="3"/>
        <v>3.8888888888888888</v>
      </c>
      <c r="E23" s="39">
        <f t="shared" si="0"/>
        <v>2.8282828282828287</v>
      </c>
      <c r="F23" s="23"/>
      <c r="G23" s="104">
        <f t="shared" si="4"/>
        <v>20.09090909090909</v>
      </c>
      <c r="H23" s="34">
        <f t="shared" si="5"/>
        <v>51.515151515151516</v>
      </c>
      <c r="I23" s="101">
        <v>17</v>
      </c>
      <c r="J23" s="35">
        <f t="shared" si="6"/>
        <v>4.25</v>
      </c>
      <c r="K23" s="36">
        <f t="shared" si="7"/>
        <v>3.0909090909090899</v>
      </c>
      <c r="M23" s="104">
        <f t="shared" si="8"/>
        <v>19.833333333333332</v>
      </c>
      <c r="N23" s="34">
        <f t="shared" si="9"/>
        <v>51.515151515151516</v>
      </c>
      <c r="O23" s="101">
        <v>17</v>
      </c>
      <c r="P23" s="35">
        <f t="shared" si="10"/>
        <v>4.25</v>
      </c>
      <c r="Q23" s="36">
        <f t="shared" si="11"/>
        <v>2.8333333333333321</v>
      </c>
    </row>
    <row r="24" spans="1:17" ht="15.75" thickBot="1" x14ac:dyDescent="0.3">
      <c r="A24" s="98">
        <f t="shared" si="1"/>
        <v>17.070707070707073</v>
      </c>
      <c r="B24" s="32">
        <f t="shared" si="2"/>
        <v>43.771043771043772</v>
      </c>
      <c r="C24" s="103">
        <v>13</v>
      </c>
      <c r="D24" s="33">
        <f t="shared" si="3"/>
        <v>3.6111111111111112</v>
      </c>
      <c r="E24" s="33">
        <f t="shared" si="0"/>
        <v>2.6262626262626281</v>
      </c>
      <c r="F24" s="23"/>
      <c r="G24" s="105">
        <f t="shared" si="4"/>
        <v>18.90909090909091</v>
      </c>
      <c r="H24" s="37">
        <f t="shared" si="5"/>
        <v>48.484848484848484</v>
      </c>
      <c r="I24" s="102">
        <v>16</v>
      </c>
      <c r="J24" s="38">
        <f t="shared" si="6"/>
        <v>4</v>
      </c>
      <c r="K24" s="39">
        <f t="shared" si="7"/>
        <v>2.9090909090909101</v>
      </c>
      <c r="M24" s="105">
        <f t="shared" si="8"/>
        <v>18.666666666666668</v>
      </c>
      <c r="N24" s="37">
        <f t="shared" si="9"/>
        <v>48.484848484848484</v>
      </c>
      <c r="O24" s="102">
        <v>16</v>
      </c>
      <c r="P24" s="38">
        <f t="shared" si="10"/>
        <v>4</v>
      </c>
      <c r="Q24" s="39">
        <f t="shared" si="11"/>
        <v>2.6666666666666679</v>
      </c>
    </row>
    <row r="25" spans="1:17" x14ac:dyDescent="0.25">
      <c r="A25" s="94">
        <f t="shared" si="1"/>
        <v>15.757575757575758</v>
      </c>
      <c r="B25" s="22">
        <f t="shared" si="2"/>
        <v>40.404040404040401</v>
      </c>
      <c r="C25" s="99">
        <v>12</v>
      </c>
      <c r="D25" s="28">
        <f t="shared" si="3"/>
        <v>3.3333333333333335</v>
      </c>
      <c r="E25" s="28">
        <f t="shared" si="0"/>
        <v>2.4242424242424239</v>
      </c>
      <c r="F25" s="23"/>
      <c r="G25" s="103">
        <f t="shared" si="4"/>
        <v>17.727272727272727</v>
      </c>
      <c r="H25" s="32">
        <f t="shared" si="5"/>
        <v>45.454545454545453</v>
      </c>
      <c r="I25" s="103">
        <v>15</v>
      </c>
      <c r="J25" s="33">
        <f t="shared" si="6"/>
        <v>3.75</v>
      </c>
      <c r="K25" s="33">
        <f t="shared" si="7"/>
        <v>2.7272727272727266</v>
      </c>
      <c r="M25" s="103">
        <f t="shared" si="8"/>
        <v>17.5</v>
      </c>
      <c r="N25" s="32">
        <f t="shared" si="9"/>
        <v>45.454545454545453</v>
      </c>
      <c r="O25" s="103">
        <v>15</v>
      </c>
      <c r="P25" s="33">
        <f t="shared" si="10"/>
        <v>3.75</v>
      </c>
      <c r="Q25" s="33">
        <f t="shared" si="11"/>
        <v>2.5</v>
      </c>
    </row>
    <row r="26" spans="1:17" x14ac:dyDescent="0.25">
      <c r="A26" s="94">
        <f t="shared" si="1"/>
        <v>14.444444444444446</v>
      </c>
      <c r="B26" s="22">
        <f t="shared" si="2"/>
        <v>37.037037037037038</v>
      </c>
      <c r="C26" s="99">
        <v>11</v>
      </c>
      <c r="D26" s="28">
        <f t="shared" si="3"/>
        <v>3.0555555555555558</v>
      </c>
      <c r="E26" s="28">
        <f t="shared" si="0"/>
        <v>2.222222222222225</v>
      </c>
      <c r="F26" s="23"/>
      <c r="G26" s="99">
        <f t="shared" si="4"/>
        <v>16.545454545454547</v>
      </c>
      <c r="H26" s="22">
        <f t="shared" si="5"/>
        <v>42.424242424242422</v>
      </c>
      <c r="I26" s="99">
        <v>14</v>
      </c>
      <c r="J26" s="28">
        <f t="shared" si="6"/>
        <v>3.5</v>
      </c>
      <c r="K26" s="28">
        <f t="shared" si="7"/>
        <v>2.5454545454545467</v>
      </c>
      <c r="M26" s="99">
        <f t="shared" si="8"/>
        <v>16.333333333333332</v>
      </c>
      <c r="N26" s="22">
        <f t="shared" si="9"/>
        <v>42.424242424242422</v>
      </c>
      <c r="O26" s="99">
        <v>14</v>
      </c>
      <c r="P26" s="28">
        <f t="shared" si="10"/>
        <v>3.5</v>
      </c>
      <c r="Q26" s="28">
        <f t="shared" si="11"/>
        <v>2.3333333333333321</v>
      </c>
    </row>
    <row r="27" spans="1:17" x14ac:dyDescent="0.25">
      <c r="A27" s="94">
        <f t="shared" si="1"/>
        <v>13.131313131313131</v>
      </c>
      <c r="B27" s="22">
        <f t="shared" si="2"/>
        <v>33.670033670033675</v>
      </c>
      <c r="C27" s="99">
        <v>10</v>
      </c>
      <c r="D27" s="28">
        <f t="shared" si="3"/>
        <v>2.7777777777777777</v>
      </c>
      <c r="E27" s="28">
        <f t="shared" si="0"/>
        <v>2.020202020202019</v>
      </c>
      <c r="F27" s="23"/>
      <c r="G27" s="99">
        <f t="shared" si="4"/>
        <v>15.363636363636363</v>
      </c>
      <c r="H27" s="22">
        <f t="shared" si="5"/>
        <v>39.393939393939391</v>
      </c>
      <c r="I27" s="99">
        <v>13</v>
      </c>
      <c r="J27" s="28">
        <f t="shared" si="6"/>
        <v>3.25</v>
      </c>
      <c r="K27" s="28">
        <f t="shared" si="7"/>
        <v>2.3636363636363633</v>
      </c>
      <c r="M27" s="99">
        <f t="shared" si="8"/>
        <v>15.166666666666666</v>
      </c>
      <c r="N27" s="22">
        <f t="shared" si="9"/>
        <v>39.393939393939391</v>
      </c>
      <c r="O27" s="99">
        <v>13</v>
      </c>
      <c r="P27" s="28">
        <f t="shared" si="10"/>
        <v>3.25</v>
      </c>
      <c r="Q27" s="28">
        <f t="shared" si="11"/>
        <v>2.1666666666666661</v>
      </c>
    </row>
    <row r="28" spans="1:17" ht="15.75" thickBot="1" x14ac:dyDescent="0.3">
      <c r="A28" s="95">
        <f t="shared" si="1"/>
        <v>11.818181818181818</v>
      </c>
      <c r="B28" s="30">
        <f t="shared" si="2"/>
        <v>30.303030303030305</v>
      </c>
      <c r="C28" s="100">
        <v>9</v>
      </c>
      <c r="D28" s="31">
        <f t="shared" si="3"/>
        <v>2.5</v>
      </c>
      <c r="E28" s="31">
        <f t="shared" si="0"/>
        <v>1.8181818181818183</v>
      </c>
      <c r="F28" s="23"/>
      <c r="G28" s="99">
        <f t="shared" si="4"/>
        <v>14.181818181818182</v>
      </c>
      <c r="H28" s="22">
        <f t="shared" si="5"/>
        <v>36.363636363636367</v>
      </c>
      <c r="I28" s="99">
        <v>12</v>
      </c>
      <c r="J28" s="28">
        <f t="shared" si="6"/>
        <v>3</v>
      </c>
      <c r="K28" s="28">
        <f t="shared" si="7"/>
        <v>2.1818181818181817</v>
      </c>
      <c r="M28" s="99">
        <f t="shared" si="8"/>
        <v>14</v>
      </c>
      <c r="N28" s="22">
        <f t="shared" si="9"/>
        <v>36.363636363636367</v>
      </c>
      <c r="O28" s="99">
        <v>12</v>
      </c>
      <c r="P28" s="28">
        <f t="shared" si="10"/>
        <v>3</v>
      </c>
      <c r="Q28" s="28">
        <f t="shared" si="11"/>
        <v>2</v>
      </c>
    </row>
    <row r="29" spans="1:17" x14ac:dyDescent="0.25">
      <c r="A29" s="96">
        <f t="shared" si="1"/>
        <v>10.505050505050505</v>
      </c>
      <c r="B29" s="34">
        <f t="shared" si="2"/>
        <v>26.936026936026934</v>
      </c>
      <c r="C29" s="101">
        <v>8</v>
      </c>
      <c r="D29" s="35">
        <f t="shared" si="3"/>
        <v>2.2222222222222223</v>
      </c>
      <c r="E29" s="36">
        <f t="shared" si="0"/>
        <v>1.6161616161616168</v>
      </c>
      <c r="F29" s="23"/>
      <c r="G29" s="99">
        <f t="shared" si="4"/>
        <v>13</v>
      </c>
      <c r="H29" s="22">
        <f t="shared" si="5"/>
        <v>33.333333333333329</v>
      </c>
      <c r="I29" s="99">
        <v>11</v>
      </c>
      <c r="J29" s="28">
        <f t="shared" si="6"/>
        <v>2.75</v>
      </c>
      <c r="K29" s="28">
        <f t="shared" si="7"/>
        <v>2</v>
      </c>
      <c r="M29" s="99">
        <f t="shared" si="8"/>
        <v>12.833333333333332</v>
      </c>
      <c r="N29" s="22">
        <f t="shared" si="9"/>
        <v>33.333333333333329</v>
      </c>
      <c r="O29" s="99">
        <v>11</v>
      </c>
      <c r="P29" s="28">
        <f t="shared" si="10"/>
        <v>2.75</v>
      </c>
      <c r="Q29" s="28">
        <f t="shared" si="11"/>
        <v>1.8333333333333321</v>
      </c>
    </row>
    <row r="30" spans="1:17" ht="15.75" thickBot="1" x14ac:dyDescent="0.3">
      <c r="A30" s="97">
        <f t="shared" si="1"/>
        <v>9.191919191919192</v>
      </c>
      <c r="B30" s="37">
        <f t="shared" si="2"/>
        <v>23.569023569023571</v>
      </c>
      <c r="C30" s="102">
        <v>7</v>
      </c>
      <c r="D30" s="38">
        <f t="shared" si="3"/>
        <v>1.9444444444444444</v>
      </c>
      <c r="E30" s="39">
        <f t="shared" si="0"/>
        <v>1.4141414141414144</v>
      </c>
      <c r="F30" s="23"/>
      <c r="G30" s="100">
        <f t="shared" si="4"/>
        <v>11.818181818181818</v>
      </c>
      <c r="H30" s="30">
        <f t="shared" si="5"/>
        <v>30.303030303030305</v>
      </c>
      <c r="I30" s="100">
        <v>10</v>
      </c>
      <c r="J30" s="31">
        <f t="shared" si="6"/>
        <v>2.5</v>
      </c>
      <c r="K30" s="31">
        <f t="shared" si="7"/>
        <v>1.8181818181818183</v>
      </c>
      <c r="M30" s="100">
        <f t="shared" si="8"/>
        <v>11.666666666666668</v>
      </c>
      <c r="N30" s="30">
        <f t="shared" si="9"/>
        <v>30.303030303030305</v>
      </c>
      <c r="O30" s="100">
        <v>10</v>
      </c>
      <c r="P30" s="31">
        <f t="shared" si="10"/>
        <v>2.5</v>
      </c>
      <c r="Q30" s="31">
        <f t="shared" si="11"/>
        <v>1.6666666666666679</v>
      </c>
    </row>
    <row r="31" spans="1:17" x14ac:dyDescent="0.25">
      <c r="A31" s="98">
        <f t="shared" si="1"/>
        <v>7.8787878787878789</v>
      </c>
      <c r="B31" s="32">
        <f t="shared" si="2"/>
        <v>20.202020202020201</v>
      </c>
      <c r="C31" s="103">
        <v>6</v>
      </c>
      <c r="D31" s="33">
        <f t="shared" si="3"/>
        <v>1.6666666666666667</v>
      </c>
      <c r="E31" s="33">
        <f t="shared" si="0"/>
        <v>1.2121212121212119</v>
      </c>
      <c r="F31" s="23"/>
      <c r="G31" s="104">
        <f t="shared" si="4"/>
        <v>10.636363636363635</v>
      </c>
      <c r="H31" s="34">
        <f t="shared" si="5"/>
        <v>27.27272727272727</v>
      </c>
      <c r="I31" s="101">
        <v>9</v>
      </c>
      <c r="J31" s="35">
        <f t="shared" si="6"/>
        <v>2.25</v>
      </c>
      <c r="K31" s="36">
        <f t="shared" si="7"/>
        <v>1.6363636363636349</v>
      </c>
      <c r="M31" s="104">
        <f t="shared" si="8"/>
        <v>10.5</v>
      </c>
      <c r="N31" s="34">
        <f t="shared" si="9"/>
        <v>27.27272727272727</v>
      </c>
      <c r="O31" s="101">
        <v>9</v>
      </c>
      <c r="P31" s="35">
        <f t="shared" si="10"/>
        <v>2.25</v>
      </c>
      <c r="Q31" s="36">
        <f t="shared" si="11"/>
        <v>1.5</v>
      </c>
    </row>
    <row r="32" spans="1:17" ht="15.75" thickBot="1" x14ac:dyDescent="0.3">
      <c r="A32" s="94">
        <f t="shared" si="1"/>
        <v>6.5656565656565657</v>
      </c>
      <c r="B32" s="22">
        <f t="shared" si="2"/>
        <v>16.835016835016837</v>
      </c>
      <c r="C32" s="99">
        <v>5</v>
      </c>
      <c r="D32" s="28">
        <f t="shared" si="3"/>
        <v>1.3888888888888888</v>
      </c>
      <c r="E32" s="28">
        <f t="shared" si="0"/>
        <v>1.0101010101010095</v>
      </c>
      <c r="F32" s="23"/>
      <c r="G32" s="105">
        <f t="shared" si="4"/>
        <v>9.454545454545455</v>
      </c>
      <c r="H32" s="37">
        <f t="shared" si="5"/>
        <v>24.242424242424242</v>
      </c>
      <c r="I32" s="102">
        <v>8</v>
      </c>
      <c r="J32" s="38">
        <f t="shared" si="6"/>
        <v>2</v>
      </c>
      <c r="K32" s="39">
        <f t="shared" si="7"/>
        <v>1.454545454545455</v>
      </c>
      <c r="M32" s="105">
        <f t="shared" si="8"/>
        <v>9.3333333333333339</v>
      </c>
      <c r="N32" s="37">
        <f t="shared" si="9"/>
        <v>24.242424242424242</v>
      </c>
      <c r="O32" s="102">
        <v>8</v>
      </c>
      <c r="P32" s="38">
        <f t="shared" si="10"/>
        <v>2</v>
      </c>
      <c r="Q32" s="39">
        <f t="shared" si="11"/>
        <v>1.3333333333333339</v>
      </c>
    </row>
    <row r="33" spans="1:23" x14ac:dyDescent="0.25">
      <c r="A33" s="94">
        <f t="shared" si="1"/>
        <v>5.2525252525252526</v>
      </c>
      <c r="B33" s="22">
        <f t="shared" si="2"/>
        <v>13.468013468013467</v>
      </c>
      <c r="C33" s="99">
        <v>4</v>
      </c>
      <c r="D33" s="28">
        <f t="shared" si="3"/>
        <v>1.1111111111111112</v>
      </c>
      <c r="E33" s="28">
        <f t="shared" si="0"/>
        <v>0.8080808080808084</v>
      </c>
      <c r="F33" s="23"/>
      <c r="G33" s="103">
        <f t="shared" si="4"/>
        <v>8.2727272727272734</v>
      </c>
      <c r="H33" s="32">
        <f t="shared" si="5"/>
        <v>21.212121212121211</v>
      </c>
      <c r="I33" s="103">
        <v>7</v>
      </c>
      <c r="J33" s="33">
        <f t="shared" si="6"/>
        <v>1.75</v>
      </c>
      <c r="K33" s="33">
        <f t="shared" si="7"/>
        <v>1.2727272727272734</v>
      </c>
      <c r="M33" s="103">
        <f t="shared" si="8"/>
        <v>8.1666666666666661</v>
      </c>
      <c r="N33" s="32">
        <f t="shared" si="9"/>
        <v>21.212121212121211</v>
      </c>
      <c r="O33" s="103">
        <v>7</v>
      </c>
      <c r="P33" s="33">
        <f t="shared" si="10"/>
        <v>1.75</v>
      </c>
      <c r="Q33" s="33">
        <f t="shared" si="11"/>
        <v>1.1666666666666661</v>
      </c>
    </row>
    <row r="34" spans="1:23" x14ac:dyDescent="0.25">
      <c r="A34" s="94">
        <f t="shared" si="1"/>
        <v>3.9393939393939394</v>
      </c>
      <c r="B34" s="22">
        <f t="shared" si="2"/>
        <v>10.1010101010101</v>
      </c>
      <c r="C34" s="99">
        <v>3</v>
      </c>
      <c r="D34" s="28">
        <f t="shared" si="3"/>
        <v>0.83333333333333337</v>
      </c>
      <c r="E34" s="28">
        <f t="shared" si="0"/>
        <v>0.60606060606060597</v>
      </c>
      <c r="F34" s="23"/>
      <c r="G34" s="99">
        <f t="shared" si="4"/>
        <v>7.0909090909090908</v>
      </c>
      <c r="H34" s="22">
        <f t="shared" si="5"/>
        <v>18.181818181818183</v>
      </c>
      <c r="I34" s="99">
        <v>6</v>
      </c>
      <c r="J34" s="28">
        <f t="shared" si="6"/>
        <v>1.5</v>
      </c>
      <c r="K34" s="28">
        <f t="shared" si="7"/>
        <v>1.0909090909090908</v>
      </c>
      <c r="M34" s="99">
        <f t="shared" si="8"/>
        <v>7</v>
      </c>
      <c r="N34" s="22">
        <f t="shared" si="9"/>
        <v>18.181818181818183</v>
      </c>
      <c r="O34" s="99">
        <v>6</v>
      </c>
      <c r="P34" s="28">
        <f t="shared" si="10"/>
        <v>1.5</v>
      </c>
      <c r="Q34" s="28">
        <f t="shared" si="11"/>
        <v>1</v>
      </c>
    </row>
    <row r="35" spans="1:23" x14ac:dyDescent="0.25">
      <c r="A35" s="94">
        <f t="shared" si="1"/>
        <v>2.6262626262626263</v>
      </c>
      <c r="B35" s="22">
        <f t="shared" si="2"/>
        <v>6.7340067340067336</v>
      </c>
      <c r="C35" s="99">
        <v>2</v>
      </c>
      <c r="D35" s="28">
        <f t="shared" si="3"/>
        <v>0.55555555555555558</v>
      </c>
      <c r="E35" s="28">
        <f t="shared" si="0"/>
        <v>0.4040404040404042</v>
      </c>
      <c r="F35" s="23"/>
      <c r="G35" s="99">
        <f t="shared" si="4"/>
        <v>5.9090909090909092</v>
      </c>
      <c r="H35" s="22">
        <f t="shared" si="5"/>
        <v>15.151515151515152</v>
      </c>
      <c r="I35" s="99">
        <v>5</v>
      </c>
      <c r="J35" s="28">
        <f t="shared" si="6"/>
        <v>1.25</v>
      </c>
      <c r="K35" s="28">
        <f t="shared" si="7"/>
        <v>0.90909090909090917</v>
      </c>
      <c r="M35" s="99">
        <f t="shared" si="8"/>
        <v>5.8333333333333339</v>
      </c>
      <c r="N35" s="22">
        <f t="shared" si="9"/>
        <v>15.151515151515152</v>
      </c>
      <c r="O35" s="99">
        <v>5</v>
      </c>
      <c r="P35" s="28">
        <f t="shared" si="10"/>
        <v>1.25</v>
      </c>
      <c r="Q35" s="28">
        <f t="shared" si="11"/>
        <v>0.83333333333333393</v>
      </c>
    </row>
    <row r="36" spans="1:23" x14ac:dyDescent="0.25">
      <c r="A36" s="94">
        <f t="shared" si="1"/>
        <v>1.3131313131313131</v>
      </c>
      <c r="B36" s="22">
        <f t="shared" si="2"/>
        <v>3.3670033670033668</v>
      </c>
      <c r="C36" s="99">
        <v>1</v>
      </c>
      <c r="D36" s="28">
        <f t="shared" si="3"/>
        <v>0.27777777777777779</v>
      </c>
      <c r="E36" s="28">
        <f t="shared" si="0"/>
        <v>0.2020202020202021</v>
      </c>
      <c r="F36" s="23"/>
      <c r="G36" s="99">
        <f t="shared" si="4"/>
        <v>4.7272727272727275</v>
      </c>
      <c r="H36" s="22">
        <f t="shared" si="5"/>
        <v>12.121212121212121</v>
      </c>
      <c r="I36" s="99">
        <v>4</v>
      </c>
      <c r="J36" s="28">
        <f t="shared" si="6"/>
        <v>1</v>
      </c>
      <c r="K36" s="28">
        <f t="shared" si="7"/>
        <v>0.72727272727272751</v>
      </c>
      <c r="M36" s="99">
        <f t="shared" si="8"/>
        <v>4.666666666666667</v>
      </c>
      <c r="N36" s="22">
        <f t="shared" si="9"/>
        <v>12.121212121212121</v>
      </c>
      <c r="O36" s="99">
        <v>4</v>
      </c>
      <c r="P36" s="28">
        <f t="shared" si="10"/>
        <v>1</v>
      </c>
      <c r="Q36" s="28">
        <f t="shared" si="11"/>
        <v>0.66666666666666696</v>
      </c>
    </row>
    <row r="37" spans="1:23" x14ac:dyDescent="0.25">
      <c r="F37" s="25"/>
      <c r="G37" s="99">
        <f t="shared" ref="G37:G39" si="12">(I37/33)*39</f>
        <v>3.5454545454545454</v>
      </c>
      <c r="H37" s="22">
        <f t="shared" si="5"/>
        <v>9.0909090909090917</v>
      </c>
      <c r="I37" s="99">
        <v>3</v>
      </c>
      <c r="J37" s="28">
        <f t="shared" si="6"/>
        <v>0.75</v>
      </c>
      <c r="K37" s="28">
        <f t="shared" si="7"/>
        <v>0.54545454545454541</v>
      </c>
      <c r="M37" s="99">
        <f t="shared" si="8"/>
        <v>3.5</v>
      </c>
      <c r="N37" s="22">
        <f t="shared" si="9"/>
        <v>9.0909090909090917</v>
      </c>
      <c r="O37" s="99">
        <v>3</v>
      </c>
      <c r="P37" s="28">
        <f t="shared" si="10"/>
        <v>0.75</v>
      </c>
      <c r="Q37" s="28">
        <f t="shared" si="11"/>
        <v>0.5</v>
      </c>
    </row>
    <row r="38" spans="1:23" x14ac:dyDescent="0.25">
      <c r="G38" s="99">
        <f t="shared" si="12"/>
        <v>2.3636363636363638</v>
      </c>
      <c r="H38" s="22">
        <f t="shared" si="5"/>
        <v>6.0606060606060606</v>
      </c>
      <c r="I38" s="99">
        <v>2</v>
      </c>
      <c r="J38" s="28">
        <f t="shared" si="6"/>
        <v>0.5</v>
      </c>
      <c r="K38" s="28">
        <f t="shared" si="7"/>
        <v>0.36363636363636376</v>
      </c>
      <c r="M38" s="99">
        <f t="shared" si="8"/>
        <v>2.3333333333333335</v>
      </c>
      <c r="N38" s="22">
        <f t="shared" si="9"/>
        <v>6.0606060606060606</v>
      </c>
      <c r="O38" s="99">
        <v>2</v>
      </c>
      <c r="P38" s="28">
        <f t="shared" si="10"/>
        <v>0.5</v>
      </c>
      <c r="Q38" s="28">
        <f t="shared" si="11"/>
        <v>0.33333333333333348</v>
      </c>
    </row>
    <row r="39" spans="1:23" x14ac:dyDescent="0.25">
      <c r="G39" s="99">
        <f t="shared" si="12"/>
        <v>1.1818181818181819</v>
      </c>
      <c r="H39" s="22">
        <f t="shared" si="5"/>
        <v>3.0303030303030303</v>
      </c>
      <c r="I39" s="99">
        <v>1</v>
      </c>
      <c r="J39" s="28">
        <f t="shared" si="6"/>
        <v>0.25</v>
      </c>
      <c r="K39" s="28">
        <f t="shared" si="7"/>
        <v>0.18181818181818188</v>
      </c>
      <c r="M39" s="99">
        <f t="shared" si="8"/>
        <v>1.1666666666666667</v>
      </c>
      <c r="N39" s="22">
        <f t="shared" si="9"/>
        <v>3.0303030303030303</v>
      </c>
      <c r="O39" s="99">
        <v>1</v>
      </c>
      <c r="P39" s="28">
        <f t="shared" si="10"/>
        <v>0.25</v>
      </c>
      <c r="Q39" s="28">
        <f t="shared" si="11"/>
        <v>0.16666666666666674</v>
      </c>
    </row>
    <row r="45" spans="1:23" ht="21" x14ac:dyDescent="0.35">
      <c r="A45" s="157" t="s">
        <v>42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</row>
    <row r="46" spans="1:23" ht="15.6" customHeight="1" x14ac:dyDescent="0.35">
      <c r="A46" s="19"/>
      <c r="B46" s="19"/>
      <c r="C46" s="19"/>
      <c r="D46" s="19"/>
      <c r="E46" s="19"/>
      <c r="F46" s="19"/>
      <c r="G46" s="19"/>
      <c r="H46" s="19"/>
      <c r="I46" s="19"/>
    </row>
    <row r="47" spans="1:23" ht="18.75" x14ac:dyDescent="0.3">
      <c r="A47" s="158" t="s">
        <v>24</v>
      </c>
      <c r="B47" s="158"/>
      <c r="C47" s="158"/>
      <c r="D47" s="158"/>
      <c r="E47" s="26"/>
      <c r="F47" s="158" t="s">
        <v>28</v>
      </c>
      <c r="G47" s="158"/>
      <c r="H47" s="158"/>
      <c r="I47" s="158"/>
      <c r="J47" s="26"/>
      <c r="K47" s="158" t="s">
        <v>34</v>
      </c>
      <c r="L47" s="158"/>
      <c r="M47" s="158"/>
      <c r="N47" s="158"/>
      <c r="O47" s="158"/>
      <c r="P47" s="158"/>
      <c r="R47" s="158" t="s">
        <v>35</v>
      </c>
      <c r="S47" s="158"/>
      <c r="T47" s="158"/>
      <c r="U47" s="158"/>
      <c r="V47" s="158"/>
      <c r="W47" s="158"/>
    </row>
    <row r="48" spans="1:23" ht="65.45" customHeight="1" x14ac:dyDescent="0.25">
      <c r="A48" s="20" t="s">
        <v>59</v>
      </c>
      <c r="B48" s="20" t="s">
        <v>25</v>
      </c>
      <c r="C48" s="20" t="s">
        <v>58</v>
      </c>
      <c r="D48" s="20" t="s">
        <v>57</v>
      </c>
      <c r="E48" s="21"/>
      <c r="F48" s="20" t="s">
        <v>59</v>
      </c>
      <c r="G48" s="20" t="s">
        <v>25</v>
      </c>
      <c r="H48" s="20" t="s">
        <v>58</v>
      </c>
      <c r="I48" s="20" t="s">
        <v>57</v>
      </c>
      <c r="K48" s="20" t="s">
        <v>59</v>
      </c>
      <c r="L48" s="20" t="s">
        <v>25</v>
      </c>
      <c r="M48" s="20" t="s">
        <v>58</v>
      </c>
      <c r="N48" s="20" t="s">
        <v>32</v>
      </c>
      <c r="O48" s="20" t="s">
        <v>27</v>
      </c>
      <c r="P48" s="20" t="s">
        <v>57</v>
      </c>
      <c r="R48" s="20" t="s">
        <v>59</v>
      </c>
      <c r="S48" s="20" t="s">
        <v>25</v>
      </c>
      <c r="T48" s="20" t="s">
        <v>58</v>
      </c>
      <c r="U48" s="20" t="s">
        <v>32</v>
      </c>
      <c r="V48" s="20" t="s">
        <v>27</v>
      </c>
      <c r="W48" s="20" t="s">
        <v>57</v>
      </c>
    </row>
    <row r="49" spans="1:23" x14ac:dyDescent="0.25">
      <c r="A49" s="106">
        <f>C49/29*39</f>
        <v>39</v>
      </c>
      <c r="B49" s="24">
        <f>C49/29*100</f>
        <v>100</v>
      </c>
      <c r="C49" s="106">
        <v>29</v>
      </c>
      <c r="D49" s="29">
        <f>39-C49</f>
        <v>10</v>
      </c>
      <c r="E49" s="23"/>
      <c r="F49" s="106">
        <f>H49/27.5*39</f>
        <v>39</v>
      </c>
      <c r="G49" s="24">
        <f>H49/27.5*100</f>
        <v>100</v>
      </c>
      <c r="H49" s="106">
        <v>27.5</v>
      </c>
      <c r="I49" s="29">
        <f>39-H49</f>
        <v>11.5</v>
      </c>
      <c r="K49" s="106">
        <f>M49/33*39</f>
        <v>39</v>
      </c>
      <c r="L49" s="24">
        <f>M49/33*100</f>
        <v>100</v>
      </c>
      <c r="M49" s="106">
        <v>33</v>
      </c>
      <c r="N49" s="106">
        <f>M49</f>
        <v>33</v>
      </c>
      <c r="O49" s="106">
        <f>N49*0.25</f>
        <v>8.25</v>
      </c>
      <c r="P49" s="29">
        <f>K49-M49</f>
        <v>6</v>
      </c>
      <c r="R49" s="106">
        <f>T49/33*38.5</f>
        <v>38.5</v>
      </c>
      <c r="S49" s="24">
        <f>T49/33*100</f>
        <v>100</v>
      </c>
      <c r="T49" s="106">
        <v>33</v>
      </c>
      <c r="U49" s="106">
        <f>T49</f>
        <v>33</v>
      </c>
      <c r="V49" s="106">
        <f>U49*0.25</f>
        <v>8.25</v>
      </c>
      <c r="W49" s="29">
        <f>R49-T49</f>
        <v>5.5</v>
      </c>
    </row>
    <row r="50" spans="1:23" x14ac:dyDescent="0.25">
      <c r="A50" s="106">
        <f t="shared" ref="A50:A75" si="13">C50/29*39</f>
        <v>37.655172413793103</v>
      </c>
      <c r="B50" s="24">
        <f t="shared" ref="B50:B75" si="14">C50/29*100</f>
        <v>96.551724137931032</v>
      </c>
      <c r="C50" s="106">
        <v>28</v>
      </c>
      <c r="D50" s="29">
        <f t="shared" ref="D50:D77" si="15">(39*(C50/$C$49))-C50</f>
        <v>9.6551724137931032</v>
      </c>
      <c r="E50" s="23"/>
      <c r="F50" s="106">
        <f t="shared" ref="F50:F73" si="16">H50/27.5*39</f>
        <v>38.290909090909089</v>
      </c>
      <c r="G50" s="24">
        <f t="shared" ref="G50:G73" si="17">H50/27.5*100</f>
        <v>98.181818181818187</v>
      </c>
      <c r="H50" s="106">
        <v>27</v>
      </c>
      <c r="I50" s="29">
        <f t="shared" ref="I50:I76" si="18">(39*(H50/$H$49))-H50</f>
        <v>11.290909090909089</v>
      </c>
      <c r="K50" s="106">
        <f t="shared" ref="K50:K81" si="19">M50/33*39</f>
        <v>37.81818181818182</v>
      </c>
      <c r="L50" s="24">
        <f t="shared" ref="L50:L81" si="20">M50/33*100</f>
        <v>96.969696969696969</v>
      </c>
      <c r="M50" s="106">
        <v>32</v>
      </c>
      <c r="N50" s="106">
        <f t="shared" ref="N50:N81" si="21">M50</f>
        <v>32</v>
      </c>
      <c r="O50" s="106">
        <f t="shared" ref="O50:O81" si="22">N50*0.25</f>
        <v>8</v>
      </c>
      <c r="P50" s="29">
        <f t="shared" ref="P50:P81" si="23">K50-M50</f>
        <v>5.8181818181818201</v>
      </c>
      <c r="R50" s="106">
        <f t="shared" ref="R50:R81" si="24">T50/33*38.5</f>
        <v>37.333333333333336</v>
      </c>
      <c r="S50" s="24">
        <f t="shared" ref="S50:S81" si="25">T50/33*100</f>
        <v>96.969696969696969</v>
      </c>
      <c r="T50" s="106">
        <v>32</v>
      </c>
      <c r="U50" s="106">
        <f t="shared" ref="U50:U81" si="26">T50</f>
        <v>32</v>
      </c>
      <c r="V50" s="106">
        <f t="shared" ref="V50:V81" si="27">U50*0.25</f>
        <v>8</v>
      </c>
      <c r="W50" s="29">
        <f t="shared" ref="W50:W81" si="28">R50-T50</f>
        <v>5.3333333333333357</v>
      </c>
    </row>
    <row r="51" spans="1:23" x14ac:dyDescent="0.25">
      <c r="A51" s="106">
        <f t="shared" si="13"/>
        <v>36.310344827586206</v>
      </c>
      <c r="B51" s="24">
        <f t="shared" si="14"/>
        <v>93.103448275862064</v>
      </c>
      <c r="C51" s="106">
        <v>27</v>
      </c>
      <c r="D51" s="29">
        <f t="shared" si="15"/>
        <v>9.3103448275862064</v>
      </c>
      <c r="E51" s="23"/>
      <c r="F51" s="106">
        <f t="shared" si="16"/>
        <v>36.872727272727275</v>
      </c>
      <c r="G51" s="24">
        <f t="shared" si="17"/>
        <v>94.545454545454547</v>
      </c>
      <c r="H51" s="106">
        <v>26</v>
      </c>
      <c r="I51" s="29">
        <f t="shared" si="18"/>
        <v>10.872727272727275</v>
      </c>
      <c r="K51" s="106">
        <f t="shared" si="19"/>
        <v>36.63636363636364</v>
      </c>
      <c r="L51" s="24">
        <f t="shared" si="20"/>
        <v>93.939393939393938</v>
      </c>
      <c r="M51" s="106">
        <v>31</v>
      </c>
      <c r="N51" s="106">
        <f t="shared" si="21"/>
        <v>31</v>
      </c>
      <c r="O51" s="106">
        <f t="shared" si="22"/>
        <v>7.75</v>
      </c>
      <c r="P51" s="29">
        <f t="shared" si="23"/>
        <v>5.6363636363636402</v>
      </c>
      <c r="R51" s="106">
        <f t="shared" si="24"/>
        <v>36.166666666666671</v>
      </c>
      <c r="S51" s="24">
        <f t="shared" si="25"/>
        <v>93.939393939393938</v>
      </c>
      <c r="T51" s="106">
        <v>31</v>
      </c>
      <c r="U51" s="106">
        <f t="shared" si="26"/>
        <v>31</v>
      </c>
      <c r="V51" s="106">
        <f t="shared" si="27"/>
        <v>7.75</v>
      </c>
      <c r="W51" s="29">
        <f t="shared" si="28"/>
        <v>5.1666666666666714</v>
      </c>
    </row>
    <row r="52" spans="1:23" x14ac:dyDescent="0.25">
      <c r="A52" s="106">
        <f t="shared" si="13"/>
        <v>34.96551724137931</v>
      </c>
      <c r="B52" s="24">
        <f t="shared" si="14"/>
        <v>89.65517241379311</v>
      </c>
      <c r="C52" s="106">
        <v>26</v>
      </c>
      <c r="D52" s="29">
        <f t="shared" si="15"/>
        <v>8.9655172413793096</v>
      </c>
      <c r="E52" s="23"/>
      <c r="F52" s="106">
        <f t="shared" si="16"/>
        <v>35.454545454545453</v>
      </c>
      <c r="G52" s="24">
        <f t="shared" si="17"/>
        <v>90.909090909090907</v>
      </c>
      <c r="H52" s="106">
        <v>25</v>
      </c>
      <c r="I52" s="29">
        <f t="shared" si="18"/>
        <v>10.454545454545453</v>
      </c>
      <c r="K52" s="106">
        <f t="shared" si="19"/>
        <v>35.454545454545453</v>
      </c>
      <c r="L52" s="24">
        <f t="shared" si="20"/>
        <v>90.909090909090907</v>
      </c>
      <c r="M52" s="106">
        <v>30</v>
      </c>
      <c r="N52" s="106">
        <f t="shared" si="21"/>
        <v>30</v>
      </c>
      <c r="O52" s="106">
        <f t="shared" si="22"/>
        <v>7.5</v>
      </c>
      <c r="P52" s="29">
        <f t="shared" si="23"/>
        <v>5.4545454545454533</v>
      </c>
      <c r="R52" s="106">
        <f t="shared" si="24"/>
        <v>35</v>
      </c>
      <c r="S52" s="24">
        <f t="shared" si="25"/>
        <v>90.909090909090907</v>
      </c>
      <c r="T52" s="106">
        <v>30</v>
      </c>
      <c r="U52" s="106">
        <f t="shared" si="26"/>
        <v>30</v>
      </c>
      <c r="V52" s="106">
        <f t="shared" si="27"/>
        <v>7.5</v>
      </c>
      <c r="W52" s="29">
        <f t="shared" si="28"/>
        <v>5</v>
      </c>
    </row>
    <row r="53" spans="1:23" x14ac:dyDescent="0.25">
      <c r="A53" s="106">
        <f t="shared" si="13"/>
        <v>33.620689655172413</v>
      </c>
      <c r="B53" s="24">
        <f t="shared" si="14"/>
        <v>86.206896551724128</v>
      </c>
      <c r="C53" s="106">
        <v>25</v>
      </c>
      <c r="D53" s="29">
        <f t="shared" si="15"/>
        <v>8.6206896551724128</v>
      </c>
      <c r="E53" s="23"/>
      <c r="F53" s="106">
        <f t="shared" si="16"/>
        <v>34.036363636363632</v>
      </c>
      <c r="G53" s="24">
        <f t="shared" si="17"/>
        <v>87.272727272727266</v>
      </c>
      <c r="H53" s="106">
        <v>24</v>
      </c>
      <c r="I53" s="29">
        <f t="shared" si="18"/>
        <v>10.036363636363632</v>
      </c>
      <c r="K53" s="106">
        <f t="shared" si="19"/>
        <v>34.272727272727273</v>
      </c>
      <c r="L53" s="24">
        <f t="shared" si="20"/>
        <v>87.878787878787875</v>
      </c>
      <c r="M53" s="106">
        <v>29</v>
      </c>
      <c r="N53" s="106">
        <f t="shared" si="21"/>
        <v>29</v>
      </c>
      <c r="O53" s="106">
        <f t="shared" si="22"/>
        <v>7.25</v>
      </c>
      <c r="P53" s="29">
        <f t="shared" si="23"/>
        <v>5.2727272727272734</v>
      </c>
      <c r="R53" s="106">
        <f t="shared" si="24"/>
        <v>33.833333333333336</v>
      </c>
      <c r="S53" s="24">
        <f t="shared" si="25"/>
        <v>87.878787878787875</v>
      </c>
      <c r="T53" s="106">
        <v>29</v>
      </c>
      <c r="U53" s="106">
        <f t="shared" si="26"/>
        <v>29</v>
      </c>
      <c r="V53" s="106">
        <f t="shared" si="27"/>
        <v>7.25</v>
      </c>
      <c r="W53" s="29">
        <f t="shared" si="28"/>
        <v>4.8333333333333357</v>
      </c>
    </row>
    <row r="54" spans="1:23" x14ac:dyDescent="0.25">
      <c r="A54" s="106">
        <f t="shared" si="13"/>
        <v>32.275862068965516</v>
      </c>
      <c r="B54" s="24">
        <f t="shared" si="14"/>
        <v>82.758620689655174</v>
      </c>
      <c r="C54" s="106">
        <v>24</v>
      </c>
      <c r="D54" s="29">
        <f t="shared" si="15"/>
        <v>8.275862068965516</v>
      </c>
      <c r="E54" s="23"/>
      <c r="F54" s="106">
        <f t="shared" si="16"/>
        <v>32.618181818181817</v>
      </c>
      <c r="G54" s="24">
        <f t="shared" si="17"/>
        <v>83.636363636363626</v>
      </c>
      <c r="H54" s="106">
        <v>23</v>
      </c>
      <c r="I54" s="29">
        <f t="shared" si="18"/>
        <v>9.6181818181818173</v>
      </c>
      <c r="K54" s="106">
        <f t="shared" si="19"/>
        <v>33.090909090909093</v>
      </c>
      <c r="L54" s="24">
        <f t="shared" si="20"/>
        <v>84.848484848484844</v>
      </c>
      <c r="M54" s="106">
        <v>28</v>
      </c>
      <c r="N54" s="106">
        <f t="shared" si="21"/>
        <v>28</v>
      </c>
      <c r="O54" s="106">
        <f t="shared" si="22"/>
        <v>7</v>
      </c>
      <c r="P54" s="29">
        <f t="shared" si="23"/>
        <v>5.0909090909090935</v>
      </c>
      <c r="R54" s="106">
        <f t="shared" si="24"/>
        <v>32.666666666666664</v>
      </c>
      <c r="S54" s="24">
        <f t="shared" si="25"/>
        <v>84.848484848484844</v>
      </c>
      <c r="T54" s="106">
        <v>28</v>
      </c>
      <c r="U54" s="106">
        <f t="shared" si="26"/>
        <v>28</v>
      </c>
      <c r="V54" s="106">
        <f t="shared" si="27"/>
        <v>7</v>
      </c>
      <c r="W54" s="29">
        <f t="shared" si="28"/>
        <v>4.6666666666666643</v>
      </c>
    </row>
    <row r="55" spans="1:23" x14ac:dyDescent="0.25">
      <c r="A55" s="106">
        <f t="shared" si="13"/>
        <v>30.931034482758623</v>
      </c>
      <c r="B55" s="24">
        <f t="shared" si="14"/>
        <v>79.310344827586206</v>
      </c>
      <c r="C55" s="106">
        <v>23</v>
      </c>
      <c r="D55" s="29">
        <f t="shared" si="15"/>
        <v>7.9310344827586228</v>
      </c>
      <c r="E55" s="23"/>
      <c r="F55" s="106">
        <f t="shared" si="16"/>
        <v>31.200000000000003</v>
      </c>
      <c r="G55" s="24">
        <f t="shared" si="17"/>
        <v>80</v>
      </c>
      <c r="H55" s="106">
        <v>22</v>
      </c>
      <c r="I55" s="29">
        <f t="shared" si="18"/>
        <v>9.2000000000000028</v>
      </c>
      <c r="K55" s="106">
        <f t="shared" si="19"/>
        <v>31.90909090909091</v>
      </c>
      <c r="L55" s="24">
        <f t="shared" si="20"/>
        <v>81.818181818181827</v>
      </c>
      <c r="M55" s="106">
        <v>27</v>
      </c>
      <c r="N55" s="106">
        <f t="shared" si="21"/>
        <v>27</v>
      </c>
      <c r="O55" s="106">
        <f t="shared" si="22"/>
        <v>6.75</v>
      </c>
      <c r="P55" s="29">
        <f t="shared" si="23"/>
        <v>4.9090909090909101</v>
      </c>
      <c r="R55" s="106">
        <f t="shared" si="24"/>
        <v>31.500000000000004</v>
      </c>
      <c r="S55" s="24">
        <f t="shared" si="25"/>
        <v>81.818181818181827</v>
      </c>
      <c r="T55" s="106">
        <v>27</v>
      </c>
      <c r="U55" s="106">
        <f t="shared" si="26"/>
        <v>27</v>
      </c>
      <c r="V55" s="106">
        <f t="shared" si="27"/>
        <v>6.75</v>
      </c>
      <c r="W55" s="29">
        <f t="shared" si="28"/>
        <v>4.5000000000000036</v>
      </c>
    </row>
    <row r="56" spans="1:23" x14ac:dyDescent="0.25">
      <c r="A56" s="106">
        <f t="shared" si="13"/>
        <v>29.586206896551722</v>
      </c>
      <c r="B56" s="24">
        <f t="shared" si="14"/>
        <v>75.862068965517238</v>
      </c>
      <c r="C56" s="106">
        <v>22</v>
      </c>
      <c r="D56" s="29">
        <f t="shared" si="15"/>
        <v>7.5862068965517224</v>
      </c>
      <c r="E56" s="23"/>
      <c r="F56" s="106">
        <f t="shared" si="16"/>
        <v>29.781818181818181</v>
      </c>
      <c r="G56" s="24">
        <f t="shared" si="17"/>
        <v>76.363636363636374</v>
      </c>
      <c r="H56" s="106">
        <v>21</v>
      </c>
      <c r="I56" s="29">
        <f t="shared" si="18"/>
        <v>8.7818181818181813</v>
      </c>
      <c r="K56" s="106">
        <f t="shared" si="19"/>
        <v>30.727272727272727</v>
      </c>
      <c r="L56" s="24">
        <f t="shared" si="20"/>
        <v>78.787878787878782</v>
      </c>
      <c r="M56" s="106">
        <v>26</v>
      </c>
      <c r="N56" s="106">
        <f t="shared" si="21"/>
        <v>26</v>
      </c>
      <c r="O56" s="106">
        <f t="shared" si="22"/>
        <v>6.5</v>
      </c>
      <c r="P56" s="29">
        <f t="shared" si="23"/>
        <v>4.7272727272727266</v>
      </c>
      <c r="R56" s="106">
        <f t="shared" si="24"/>
        <v>30.333333333333332</v>
      </c>
      <c r="S56" s="24">
        <f t="shared" si="25"/>
        <v>78.787878787878782</v>
      </c>
      <c r="T56" s="106">
        <v>26</v>
      </c>
      <c r="U56" s="106">
        <f t="shared" si="26"/>
        <v>26</v>
      </c>
      <c r="V56" s="106">
        <f t="shared" si="27"/>
        <v>6.5</v>
      </c>
      <c r="W56" s="29">
        <f t="shared" si="28"/>
        <v>4.3333333333333321</v>
      </c>
    </row>
    <row r="57" spans="1:23" x14ac:dyDescent="0.25">
      <c r="A57" s="106">
        <f t="shared" si="13"/>
        <v>28.241379310344829</v>
      </c>
      <c r="B57" s="24">
        <f t="shared" si="14"/>
        <v>72.41379310344827</v>
      </c>
      <c r="C57" s="106">
        <v>21</v>
      </c>
      <c r="D57" s="29">
        <f t="shared" si="15"/>
        <v>7.2413793103448292</v>
      </c>
      <c r="E57" s="23"/>
      <c r="F57" s="106">
        <f t="shared" si="16"/>
        <v>28.363636363636363</v>
      </c>
      <c r="G57" s="24">
        <f t="shared" si="17"/>
        <v>72.727272727272734</v>
      </c>
      <c r="H57" s="106">
        <v>20</v>
      </c>
      <c r="I57" s="29">
        <f t="shared" si="18"/>
        <v>8.3636363636363633</v>
      </c>
      <c r="K57" s="106">
        <f t="shared" si="19"/>
        <v>29.545454545454547</v>
      </c>
      <c r="L57" s="24">
        <f t="shared" si="20"/>
        <v>75.757575757575751</v>
      </c>
      <c r="M57" s="106">
        <v>25</v>
      </c>
      <c r="N57" s="106">
        <f t="shared" si="21"/>
        <v>25</v>
      </c>
      <c r="O57" s="106">
        <f t="shared" si="22"/>
        <v>6.25</v>
      </c>
      <c r="P57" s="29">
        <f t="shared" si="23"/>
        <v>4.5454545454545467</v>
      </c>
      <c r="R57" s="106">
        <f t="shared" si="24"/>
        <v>29.166666666666668</v>
      </c>
      <c r="S57" s="24">
        <f t="shared" si="25"/>
        <v>75.757575757575751</v>
      </c>
      <c r="T57" s="106">
        <v>25</v>
      </c>
      <c r="U57" s="106">
        <f t="shared" si="26"/>
        <v>25</v>
      </c>
      <c r="V57" s="106">
        <f t="shared" si="27"/>
        <v>6.25</v>
      </c>
      <c r="W57" s="29">
        <f t="shared" si="28"/>
        <v>4.1666666666666679</v>
      </c>
    </row>
    <row r="58" spans="1:23" x14ac:dyDescent="0.25">
      <c r="A58" s="106">
        <f t="shared" si="13"/>
        <v>26.896551724137932</v>
      </c>
      <c r="B58" s="24">
        <f t="shared" si="14"/>
        <v>68.965517241379317</v>
      </c>
      <c r="C58" s="106">
        <v>20</v>
      </c>
      <c r="D58" s="29">
        <f t="shared" si="15"/>
        <v>6.8965517241379324</v>
      </c>
      <c r="E58" s="23"/>
      <c r="F58" s="106">
        <f t="shared" si="16"/>
        <v>26.945454545454545</v>
      </c>
      <c r="G58" s="24">
        <f t="shared" si="17"/>
        <v>69.090909090909093</v>
      </c>
      <c r="H58" s="106">
        <v>19</v>
      </c>
      <c r="I58" s="29">
        <f t="shared" si="18"/>
        <v>7.9454545454545453</v>
      </c>
      <c r="K58" s="106">
        <f t="shared" si="19"/>
        <v>28.363636363636363</v>
      </c>
      <c r="L58" s="24">
        <f t="shared" si="20"/>
        <v>72.727272727272734</v>
      </c>
      <c r="M58" s="106">
        <v>24</v>
      </c>
      <c r="N58" s="106">
        <f t="shared" si="21"/>
        <v>24</v>
      </c>
      <c r="O58" s="106">
        <f t="shared" si="22"/>
        <v>6</v>
      </c>
      <c r="P58" s="29">
        <f t="shared" si="23"/>
        <v>4.3636363636363633</v>
      </c>
      <c r="R58" s="106">
        <f t="shared" si="24"/>
        <v>28</v>
      </c>
      <c r="S58" s="24">
        <f t="shared" si="25"/>
        <v>72.727272727272734</v>
      </c>
      <c r="T58" s="106">
        <v>24</v>
      </c>
      <c r="U58" s="106">
        <f t="shared" si="26"/>
        <v>24</v>
      </c>
      <c r="V58" s="106">
        <f t="shared" si="27"/>
        <v>6</v>
      </c>
      <c r="W58" s="29">
        <f t="shared" si="28"/>
        <v>4</v>
      </c>
    </row>
    <row r="59" spans="1:23" x14ac:dyDescent="0.25">
      <c r="A59" s="106">
        <f t="shared" si="13"/>
        <v>25.551724137931032</v>
      </c>
      <c r="B59" s="24">
        <f t="shared" si="14"/>
        <v>65.517241379310349</v>
      </c>
      <c r="C59" s="106">
        <v>19</v>
      </c>
      <c r="D59" s="29">
        <f t="shared" si="15"/>
        <v>6.551724137931032</v>
      </c>
      <c r="E59" s="23"/>
      <c r="F59" s="106">
        <f t="shared" si="16"/>
        <v>25.527272727272727</v>
      </c>
      <c r="G59" s="24">
        <f t="shared" si="17"/>
        <v>65.454545454545453</v>
      </c>
      <c r="H59" s="106">
        <v>18</v>
      </c>
      <c r="I59" s="29">
        <f t="shared" si="18"/>
        <v>7.5272727272727273</v>
      </c>
      <c r="K59" s="106">
        <f t="shared" si="19"/>
        <v>27.181818181818183</v>
      </c>
      <c r="L59" s="24">
        <f t="shared" si="20"/>
        <v>69.696969696969703</v>
      </c>
      <c r="M59" s="106">
        <v>23</v>
      </c>
      <c r="N59" s="106">
        <f t="shared" si="21"/>
        <v>23</v>
      </c>
      <c r="O59" s="106">
        <f t="shared" si="22"/>
        <v>5.75</v>
      </c>
      <c r="P59" s="29">
        <f t="shared" si="23"/>
        <v>4.1818181818181834</v>
      </c>
      <c r="R59" s="106">
        <f t="shared" si="24"/>
        <v>26.833333333333336</v>
      </c>
      <c r="S59" s="24">
        <f t="shared" si="25"/>
        <v>69.696969696969703</v>
      </c>
      <c r="T59" s="106">
        <v>23</v>
      </c>
      <c r="U59" s="106">
        <f t="shared" si="26"/>
        <v>23</v>
      </c>
      <c r="V59" s="106">
        <f t="shared" si="27"/>
        <v>5.75</v>
      </c>
      <c r="W59" s="29">
        <f t="shared" si="28"/>
        <v>3.8333333333333357</v>
      </c>
    </row>
    <row r="60" spans="1:23" x14ac:dyDescent="0.25">
      <c r="A60" s="106">
        <f t="shared" si="13"/>
        <v>24.206896551724139</v>
      </c>
      <c r="B60" s="24">
        <f t="shared" si="14"/>
        <v>62.068965517241381</v>
      </c>
      <c r="C60" s="106">
        <v>18</v>
      </c>
      <c r="D60" s="29">
        <f t="shared" si="15"/>
        <v>6.2068965517241388</v>
      </c>
      <c r="E60" s="23"/>
      <c r="F60" s="106">
        <f t="shared" si="16"/>
        <v>24.109090909090909</v>
      </c>
      <c r="G60" s="24">
        <f t="shared" si="17"/>
        <v>61.818181818181813</v>
      </c>
      <c r="H60" s="106">
        <v>17</v>
      </c>
      <c r="I60" s="29">
        <f t="shared" si="18"/>
        <v>7.1090909090909093</v>
      </c>
      <c r="K60" s="106">
        <f t="shared" si="19"/>
        <v>26</v>
      </c>
      <c r="L60" s="24">
        <f t="shared" si="20"/>
        <v>66.666666666666657</v>
      </c>
      <c r="M60" s="106">
        <v>22</v>
      </c>
      <c r="N60" s="106">
        <f t="shared" si="21"/>
        <v>22</v>
      </c>
      <c r="O60" s="106">
        <f t="shared" si="22"/>
        <v>5.5</v>
      </c>
      <c r="P60" s="29">
        <f t="shared" si="23"/>
        <v>4</v>
      </c>
      <c r="R60" s="106">
        <f t="shared" si="24"/>
        <v>25.666666666666664</v>
      </c>
      <c r="S60" s="24">
        <f t="shared" si="25"/>
        <v>66.666666666666657</v>
      </c>
      <c r="T60" s="106">
        <v>22</v>
      </c>
      <c r="U60" s="106">
        <f t="shared" si="26"/>
        <v>22</v>
      </c>
      <c r="V60" s="106">
        <f t="shared" si="27"/>
        <v>5.5</v>
      </c>
      <c r="W60" s="29">
        <f t="shared" si="28"/>
        <v>3.6666666666666643</v>
      </c>
    </row>
    <row r="61" spans="1:23" x14ac:dyDescent="0.25">
      <c r="A61" s="106">
        <f t="shared" si="13"/>
        <v>22.862068965517238</v>
      </c>
      <c r="B61" s="24">
        <f t="shared" si="14"/>
        <v>58.620689655172406</v>
      </c>
      <c r="C61" s="106">
        <v>17</v>
      </c>
      <c r="D61" s="29">
        <f t="shared" si="15"/>
        <v>5.8620689655172384</v>
      </c>
      <c r="E61" s="23"/>
      <c r="F61" s="106">
        <f t="shared" si="16"/>
        <v>22.690909090909091</v>
      </c>
      <c r="G61" s="24">
        <f t="shared" si="17"/>
        <v>58.18181818181818</v>
      </c>
      <c r="H61" s="106">
        <v>16</v>
      </c>
      <c r="I61" s="29">
        <f t="shared" si="18"/>
        <v>6.6909090909090914</v>
      </c>
      <c r="K61" s="106">
        <f t="shared" si="19"/>
        <v>24.818181818181817</v>
      </c>
      <c r="L61" s="24">
        <f t="shared" si="20"/>
        <v>63.636363636363633</v>
      </c>
      <c r="M61" s="106">
        <v>21</v>
      </c>
      <c r="N61" s="106">
        <f t="shared" si="21"/>
        <v>21</v>
      </c>
      <c r="O61" s="106">
        <f t="shared" si="22"/>
        <v>5.25</v>
      </c>
      <c r="P61" s="29">
        <f t="shared" si="23"/>
        <v>3.8181818181818166</v>
      </c>
      <c r="R61" s="106">
        <f t="shared" si="24"/>
        <v>24.5</v>
      </c>
      <c r="S61" s="24">
        <f t="shared" si="25"/>
        <v>63.636363636363633</v>
      </c>
      <c r="T61" s="106">
        <v>21</v>
      </c>
      <c r="U61" s="106">
        <f t="shared" si="26"/>
        <v>21</v>
      </c>
      <c r="V61" s="106">
        <f t="shared" si="27"/>
        <v>5.25</v>
      </c>
      <c r="W61" s="29">
        <f t="shared" si="28"/>
        <v>3.5</v>
      </c>
    </row>
    <row r="62" spans="1:23" x14ac:dyDescent="0.25">
      <c r="A62" s="106">
        <f t="shared" si="13"/>
        <v>21.517241379310345</v>
      </c>
      <c r="B62" s="24">
        <f t="shared" si="14"/>
        <v>55.172413793103445</v>
      </c>
      <c r="C62" s="106">
        <v>16</v>
      </c>
      <c r="D62" s="29">
        <f t="shared" si="15"/>
        <v>5.5172413793103452</v>
      </c>
      <c r="E62" s="23"/>
      <c r="F62" s="106">
        <f t="shared" si="16"/>
        <v>21.27272727272727</v>
      </c>
      <c r="G62" s="24">
        <f t="shared" si="17"/>
        <v>54.54545454545454</v>
      </c>
      <c r="H62" s="106">
        <v>15</v>
      </c>
      <c r="I62" s="29">
        <f t="shared" si="18"/>
        <v>6.2727272727272698</v>
      </c>
      <c r="K62" s="106">
        <f t="shared" si="19"/>
        <v>23.636363636363637</v>
      </c>
      <c r="L62" s="24">
        <f t="shared" si="20"/>
        <v>60.606060606060609</v>
      </c>
      <c r="M62" s="106">
        <v>20</v>
      </c>
      <c r="N62" s="106">
        <f t="shared" si="21"/>
        <v>20</v>
      </c>
      <c r="O62" s="106">
        <f t="shared" si="22"/>
        <v>5</v>
      </c>
      <c r="P62" s="29">
        <f t="shared" si="23"/>
        <v>3.6363636363636367</v>
      </c>
      <c r="R62" s="106">
        <f t="shared" si="24"/>
        <v>23.333333333333336</v>
      </c>
      <c r="S62" s="24">
        <f t="shared" si="25"/>
        <v>60.606060606060609</v>
      </c>
      <c r="T62" s="106">
        <v>20</v>
      </c>
      <c r="U62" s="106">
        <f t="shared" si="26"/>
        <v>20</v>
      </c>
      <c r="V62" s="106">
        <f t="shared" si="27"/>
        <v>5</v>
      </c>
      <c r="W62" s="29">
        <f t="shared" si="28"/>
        <v>3.3333333333333357</v>
      </c>
    </row>
    <row r="63" spans="1:23" x14ac:dyDescent="0.25">
      <c r="A63" s="106">
        <f t="shared" si="13"/>
        <v>20.172413793103448</v>
      </c>
      <c r="B63" s="24">
        <f t="shared" si="14"/>
        <v>51.724137931034484</v>
      </c>
      <c r="C63" s="106">
        <v>15</v>
      </c>
      <c r="D63" s="29">
        <f t="shared" si="15"/>
        <v>5.1724137931034484</v>
      </c>
      <c r="E63" s="23"/>
      <c r="F63" s="106">
        <f t="shared" si="16"/>
        <v>19.854545454545452</v>
      </c>
      <c r="G63" s="24">
        <f t="shared" si="17"/>
        <v>50.909090909090907</v>
      </c>
      <c r="H63" s="106">
        <v>14</v>
      </c>
      <c r="I63" s="29">
        <f t="shared" si="18"/>
        <v>5.8545454545454518</v>
      </c>
      <c r="K63" s="106">
        <f t="shared" si="19"/>
        <v>22.454545454545457</v>
      </c>
      <c r="L63" s="24">
        <f t="shared" si="20"/>
        <v>57.575757575757578</v>
      </c>
      <c r="M63" s="106">
        <v>19</v>
      </c>
      <c r="N63" s="106">
        <f t="shared" si="21"/>
        <v>19</v>
      </c>
      <c r="O63" s="106">
        <f t="shared" si="22"/>
        <v>4.75</v>
      </c>
      <c r="P63" s="29">
        <f t="shared" si="23"/>
        <v>3.4545454545454568</v>
      </c>
      <c r="R63" s="106">
        <f t="shared" si="24"/>
        <v>22.166666666666668</v>
      </c>
      <c r="S63" s="24">
        <f t="shared" si="25"/>
        <v>57.575757575757578</v>
      </c>
      <c r="T63" s="106">
        <v>19</v>
      </c>
      <c r="U63" s="106">
        <f t="shared" si="26"/>
        <v>19</v>
      </c>
      <c r="V63" s="106">
        <f t="shared" si="27"/>
        <v>4.75</v>
      </c>
      <c r="W63" s="29">
        <f t="shared" si="28"/>
        <v>3.1666666666666679</v>
      </c>
    </row>
    <row r="64" spans="1:23" x14ac:dyDescent="0.25">
      <c r="A64" s="106">
        <f t="shared" si="13"/>
        <v>18.827586206896552</v>
      </c>
      <c r="B64" s="24">
        <f t="shared" si="14"/>
        <v>48.275862068965516</v>
      </c>
      <c r="C64" s="106">
        <v>14</v>
      </c>
      <c r="D64" s="29">
        <f t="shared" si="15"/>
        <v>4.8275862068965516</v>
      </c>
      <c r="E64" s="23"/>
      <c r="F64" s="106">
        <f t="shared" si="16"/>
        <v>18.436363636363637</v>
      </c>
      <c r="G64" s="24">
        <f t="shared" si="17"/>
        <v>47.272727272727273</v>
      </c>
      <c r="H64" s="106">
        <v>13</v>
      </c>
      <c r="I64" s="29">
        <f t="shared" si="18"/>
        <v>5.4363636363636374</v>
      </c>
      <c r="K64" s="106">
        <f t="shared" si="19"/>
        <v>21.27272727272727</v>
      </c>
      <c r="L64" s="24">
        <f t="shared" si="20"/>
        <v>54.54545454545454</v>
      </c>
      <c r="M64" s="106">
        <v>18</v>
      </c>
      <c r="N64" s="106">
        <f t="shared" si="21"/>
        <v>18</v>
      </c>
      <c r="O64" s="106">
        <f t="shared" si="22"/>
        <v>4.5</v>
      </c>
      <c r="P64" s="29">
        <f t="shared" si="23"/>
        <v>3.2727272727272698</v>
      </c>
      <c r="R64" s="106">
        <f t="shared" si="24"/>
        <v>21</v>
      </c>
      <c r="S64" s="24">
        <f t="shared" si="25"/>
        <v>54.54545454545454</v>
      </c>
      <c r="T64" s="106">
        <v>18</v>
      </c>
      <c r="U64" s="106">
        <f t="shared" si="26"/>
        <v>18</v>
      </c>
      <c r="V64" s="106">
        <f t="shared" si="27"/>
        <v>4.5</v>
      </c>
      <c r="W64" s="29">
        <f t="shared" si="28"/>
        <v>3</v>
      </c>
    </row>
    <row r="65" spans="1:23" x14ac:dyDescent="0.25">
      <c r="A65" s="106">
        <f t="shared" si="13"/>
        <v>17.482758620689655</v>
      </c>
      <c r="B65" s="24">
        <f t="shared" si="14"/>
        <v>44.827586206896555</v>
      </c>
      <c r="C65" s="106">
        <v>13</v>
      </c>
      <c r="D65" s="29">
        <f t="shared" si="15"/>
        <v>4.4827586206896548</v>
      </c>
      <c r="E65" s="23"/>
      <c r="F65" s="106">
        <f t="shared" si="16"/>
        <v>17.018181818181816</v>
      </c>
      <c r="G65" s="24">
        <f t="shared" si="17"/>
        <v>43.636363636363633</v>
      </c>
      <c r="H65" s="106">
        <v>12</v>
      </c>
      <c r="I65" s="29">
        <f t="shared" si="18"/>
        <v>5.0181818181818159</v>
      </c>
      <c r="K65" s="106">
        <f t="shared" si="19"/>
        <v>20.09090909090909</v>
      </c>
      <c r="L65" s="24">
        <f t="shared" si="20"/>
        <v>51.515151515151516</v>
      </c>
      <c r="M65" s="106">
        <v>17</v>
      </c>
      <c r="N65" s="106">
        <f t="shared" si="21"/>
        <v>17</v>
      </c>
      <c r="O65" s="106">
        <f t="shared" si="22"/>
        <v>4.25</v>
      </c>
      <c r="P65" s="29">
        <f t="shared" si="23"/>
        <v>3.0909090909090899</v>
      </c>
      <c r="R65" s="106">
        <f t="shared" si="24"/>
        <v>19.833333333333332</v>
      </c>
      <c r="S65" s="24">
        <f t="shared" si="25"/>
        <v>51.515151515151516</v>
      </c>
      <c r="T65" s="106">
        <v>17</v>
      </c>
      <c r="U65" s="106">
        <f t="shared" si="26"/>
        <v>17</v>
      </c>
      <c r="V65" s="106">
        <f t="shared" si="27"/>
        <v>4.25</v>
      </c>
      <c r="W65" s="29">
        <f t="shared" si="28"/>
        <v>2.8333333333333321</v>
      </c>
    </row>
    <row r="66" spans="1:23" x14ac:dyDescent="0.25">
      <c r="A66" s="106">
        <f t="shared" si="13"/>
        <v>16.137931034482758</v>
      </c>
      <c r="B66" s="24">
        <f t="shared" si="14"/>
        <v>41.379310344827587</v>
      </c>
      <c r="C66" s="106">
        <v>12</v>
      </c>
      <c r="D66" s="29">
        <f t="shared" si="15"/>
        <v>4.137931034482758</v>
      </c>
      <c r="E66" s="23"/>
      <c r="F66" s="106">
        <f t="shared" si="16"/>
        <v>15.600000000000001</v>
      </c>
      <c r="G66" s="24">
        <f t="shared" si="17"/>
        <v>40</v>
      </c>
      <c r="H66" s="106">
        <v>11</v>
      </c>
      <c r="I66" s="29">
        <f t="shared" si="18"/>
        <v>4.6000000000000014</v>
      </c>
      <c r="K66" s="106">
        <f t="shared" si="19"/>
        <v>18.90909090909091</v>
      </c>
      <c r="L66" s="24">
        <f t="shared" si="20"/>
        <v>48.484848484848484</v>
      </c>
      <c r="M66" s="106">
        <v>16</v>
      </c>
      <c r="N66" s="106">
        <f t="shared" si="21"/>
        <v>16</v>
      </c>
      <c r="O66" s="106">
        <f t="shared" si="22"/>
        <v>4</v>
      </c>
      <c r="P66" s="29">
        <f t="shared" si="23"/>
        <v>2.9090909090909101</v>
      </c>
      <c r="R66" s="106">
        <f t="shared" si="24"/>
        <v>18.666666666666668</v>
      </c>
      <c r="S66" s="24">
        <f t="shared" si="25"/>
        <v>48.484848484848484</v>
      </c>
      <c r="T66" s="106">
        <v>16</v>
      </c>
      <c r="U66" s="106">
        <f t="shared" si="26"/>
        <v>16</v>
      </c>
      <c r="V66" s="106">
        <f t="shared" si="27"/>
        <v>4</v>
      </c>
      <c r="W66" s="29">
        <f t="shared" si="28"/>
        <v>2.6666666666666679</v>
      </c>
    </row>
    <row r="67" spans="1:23" x14ac:dyDescent="0.25">
      <c r="A67" s="106">
        <f t="shared" si="13"/>
        <v>14.793103448275861</v>
      </c>
      <c r="B67" s="24">
        <f t="shared" si="14"/>
        <v>37.931034482758619</v>
      </c>
      <c r="C67" s="106">
        <v>11</v>
      </c>
      <c r="D67" s="29">
        <f t="shared" si="15"/>
        <v>3.7931034482758612</v>
      </c>
      <c r="E67" s="23"/>
      <c r="F67" s="106">
        <f t="shared" si="16"/>
        <v>14.181818181818182</v>
      </c>
      <c r="G67" s="24">
        <f t="shared" si="17"/>
        <v>36.363636363636367</v>
      </c>
      <c r="H67" s="106">
        <v>10</v>
      </c>
      <c r="I67" s="29">
        <f t="shared" si="18"/>
        <v>4.1818181818181817</v>
      </c>
      <c r="K67" s="106">
        <f t="shared" si="19"/>
        <v>17.727272727272727</v>
      </c>
      <c r="L67" s="24">
        <f t="shared" si="20"/>
        <v>45.454545454545453</v>
      </c>
      <c r="M67" s="106">
        <v>15</v>
      </c>
      <c r="N67" s="106">
        <f t="shared" si="21"/>
        <v>15</v>
      </c>
      <c r="O67" s="106">
        <f t="shared" si="22"/>
        <v>3.75</v>
      </c>
      <c r="P67" s="29">
        <f t="shared" si="23"/>
        <v>2.7272727272727266</v>
      </c>
      <c r="R67" s="106">
        <f t="shared" si="24"/>
        <v>17.5</v>
      </c>
      <c r="S67" s="24">
        <f t="shared" si="25"/>
        <v>45.454545454545453</v>
      </c>
      <c r="T67" s="106">
        <v>15</v>
      </c>
      <c r="U67" s="106">
        <f t="shared" si="26"/>
        <v>15</v>
      </c>
      <c r="V67" s="106">
        <f t="shared" si="27"/>
        <v>3.75</v>
      </c>
      <c r="W67" s="29">
        <f t="shared" si="28"/>
        <v>2.5</v>
      </c>
    </row>
    <row r="68" spans="1:23" x14ac:dyDescent="0.25">
      <c r="A68" s="106">
        <f t="shared" si="13"/>
        <v>13.448275862068966</v>
      </c>
      <c r="B68" s="24">
        <f t="shared" si="14"/>
        <v>34.482758620689658</v>
      </c>
      <c r="C68" s="106">
        <v>10</v>
      </c>
      <c r="D68" s="29">
        <f t="shared" si="15"/>
        <v>3.4482758620689662</v>
      </c>
      <c r="E68" s="23"/>
      <c r="F68" s="106">
        <f t="shared" si="16"/>
        <v>12.763636363636364</v>
      </c>
      <c r="G68" s="24">
        <f t="shared" si="17"/>
        <v>32.727272727272727</v>
      </c>
      <c r="H68" s="106">
        <v>9</v>
      </c>
      <c r="I68" s="29">
        <f t="shared" si="18"/>
        <v>3.7636363636363637</v>
      </c>
      <c r="K68" s="106">
        <f t="shared" si="19"/>
        <v>16.545454545454547</v>
      </c>
      <c r="L68" s="24">
        <f t="shared" si="20"/>
        <v>42.424242424242422</v>
      </c>
      <c r="M68" s="106">
        <v>14</v>
      </c>
      <c r="N68" s="106">
        <f t="shared" si="21"/>
        <v>14</v>
      </c>
      <c r="O68" s="106">
        <f t="shared" si="22"/>
        <v>3.5</v>
      </c>
      <c r="P68" s="29">
        <f t="shared" si="23"/>
        <v>2.5454545454545467</v>
      </c>
      <c r="R68" s="106">
        <f t="shared" si="24"/>
        <v>16.333333333333332</v>
      </c>
      <c r="S68" s="24">
        <f t="shared" si="25"/>
        <v>42.424242424242422</v>
      </c>
      <c r="T68" s="106">
        <v>14</v>
      </c>
      <c r="U68" s="106">
        <f t="shared" si="26"/>
        <v>14</v>
      </c>
      <c r="V68" s="106">
        <f t="shared" si="27"/>
        <v>3.5</v>
      </c>
      <c r="W68" s="29">
        <f t="shared" si="28"/>
        <v>2.3333333333333321</v>
      </c>
    </row>
    <row r="69" spans="1:23" x14ac:dyDescent="0.25">
      <c r="A69" s="106">
        <f t="shared" si="13"/>
        <v>12.103448275862069</v>
      </c>
      <c r="B69" s="24">
        <f t="shared" si="14"/>
        <v>31.03448275862069</v>
      </c>
      <c r="C69" s="106">
        <v>9</v>
      </c>
      <c r="D69" s="29">
        <f t="shared" si="15"/>
        <v>3.1034482758620694</v>
      </c>
      <c r="E69" s="23"/>
      <c r="F69" s="106">
        <f t="shared" si="16"/>
        <v>11.345454545454546</v>
      </c>
      <c r="G69" s="24">
        <f t="shared" si="17"/>
        <v>29.09090909090909</v>
      </c>
      <c r="H69" s="106">
        <v>8</v>
      </c>
      <c r="I69" s="29">
        <f t="shared" si="18"/>
        <v>3.3454545454545457</v>
      </c>
      <c r="K69" s="106">
        <f t="shared" si="19"/>
        <v>15.363636363636363</v>
      </c>
      <c r="L69" s="24">
        <f t="shared" si="20"/>
        <v>39.393939393939391</v>
      </c>
      <c r="M69" s="106">
        <v>13</v>
      </c>
      <c r="N69" s="106">
        <f t="shared" si="21"/>
        <v>13</v>
      </c>
      <c r="O69" s="106">
        <f t="shared" si="22"/>
        <v>3.25</v>
      </c>
      <c r="P69" s="29">
        <f t="shared" si="23"/>
        <v>2.3636363636363633</v>
      </c>
      <c r="R69" s="106">
        <f t="shared" si="24"/>
        <v>15.166666666666666</v>
      </c>
      <c r="S69" s="24">
        <f t="shared" si="25"/>
        <v>39.393939393939391</v>
      </c>
      <c r="T69" s="106">
        <v>13</v>
      </c>
      <c r="U69" s="106">
        <f t="shared" si="26"/>
        <v>13</v>
      </c>
      <c r="V69" s="106">
        <f t="shared" si="27"/>
        <v>3.25</v>
      </c>
      <c r="W69" s="29">
        <f t="shared" si="28"/>
        <v>2.1666666666666661</v>
      </c>
    </row>
    <row r="70" spans="1:23" x14ac:dyDescent="0.25">
      <c r="A70" s="106">
        <f t="shared" si="13"/>
        <v>10.758620689655173</v>
      </c>
      <c r="B70" s="24">
        <f t="shared" si="14"/>
        <v>27.586206896551722</v>
      </c>
      <c r="C70" s="106">
        <v>8</v>
      </c>
      <c r="D70" s="29">
        <f t="shared" si="15"/>
        <v>2.7586206896551726</v>
      </c>
      <c r="E70" s="23"/>
      <c r="F70" s="106">
        <f t="shared" si="16"/>
        <v>9.9272727272727259</v>
      </c>
      <c r="G70" s="24">
        <f t="shared" si="17"/>
        <v>25.454545454545453</v>
      </c>
      <c r="H70" s="106">
        <v>7</v>
      </c>
      <c r="I70" s="29">
        <f t="shared" si="18"/>
        <v>2.9272727272727259</v>
      </c>
      <c r="K70" s="106">
        <f t="shared" si="19"/>
        <v>14.181818181818182</v>
      </c>
      <c r="L70" s="24">
        <f t="shared" si="20"/>
        <v>36.363636363636367</v>
      </c>
      <c r="M70" s="106">
        <v>12</v>
      </c>
      <c r="N70" s="106">
        <f t="shared" si="21"/>
        <v>12</v>
      </c>
      <c r="O70" s="106">
        <f t="shared" si="22"/>
        <v>3</v>
      </c>
      <c r="P70" s="29">
        <f t="shared" si="23"/>
        <v>2.1818181818181817</v>
      </c>
      <c r="R70" s="106">
        <f t="shared" si="24"/>
        <v>14</v>
      </c>
      <c r="S70" s="24">
        <f t="shared" si="25"/>
        <v>36.363636363636367</v>
      </c>
      <c r="T70" s="106">
        <v>12</v>
      </c>
      <c r="U70" s="106">
        <f t="shared" si="26"/>
        <v>12</v>
      </c>
      <c r="V70" s="106">
        <f t="shared" si="27"/>
        <v>3</v>
      </c>
      <c r="W70" s="29">
        <f t="shared" si="28"/>
        <v>2</v>
      </c>
    </row>
    <row r="71" spans="1:23" x14ac:dyDescent="0.25">
      <c r="A71" s="106">
        <f t="shared" si="13"/>
        <v>9.4137931034482758</v>
      </c>
      <c r="B71" s="24">
        <f t="shared" si="14"/>
        <v>24.137931034482758</v>
      </c>
      <c r="C71" s="106">
        <v>7</v>
      </c>
      <c r="D71" s="29">
        <f t="shared" si="15"/>
        <v>2.4137931034482758</v>
      </c>
      <c r="E71" s="23"/>
      <c r="F71" s="106">
        <f t="shared" si="16"/>
        <v>8.5090909090909079</v>
      </c>
      <c r="G71" s="24">
        <f t="shared" si="17"/>
        <v>21.818181818181817</v>
      </c>
      <c r="H71" s="106">
        <v>6</v>
      </c>
      <c r="I71" s="29">
        <f t="shared" si="18"/>
        <v>2.5090909090909079</v>
      </c>
      <c r="K71" s="106">
        <f t="shared" si="19"/>
        <v>13</v>
      </c>
      <c r="L71" s="24">
        <f t="shared" si="20"/>
        <v>33.333333333333329</v>
      </c>
      <c r="M71" s="106">
        <v>11</v>
      </c>
      <c r="N71" s="106">
        <f t="shared" si="21"/>
        <v>11</v>
      </c>
      <c r="O71" s="106">
        <f t="shared" si="22"/>
        <v>2.75</v>
      </c>
      <c r="P71" s="29">
        <f t="shared" si="23"/>
        <v>2</v>
      </c>
      <c r="R71" s="106">
        <f t="shared" si="24"/>
        <v>12.833333333333332</v>
      </c>
      <c r="S71" s="24">
        <f t="shared" si="25"/>
        <v>33.333333333333329</v>
      </c>
      <c r="T71" s="106">
        <v>11</v>
      </c>
      <c r="U71" s="106">
        <f t="shared" si="26"/>
        <v>11</v>
      </c>
      <c r="V71" s="106">
        <f t="shared" si="27"/>
        <v>2.75</v>
      </c>
      <c r="W71" s="29">
        <f t="shared" si="28"/>
        <v>1.8333333333333321</v>
      </c>
    </row>
    <row r="72" spans="1:23" x14ac:dyDescent="0.25">
      <c r="A72" s="106">
        <f t="shared" si="13"/>
        <v>8.068965517241379</v>
      </c>
      <c r="B72" s="24">
        <f t="shared" si="14"/>
        <v>20.689655172413794</v>
      </c>
      <c r="C72" s="106">
        <v>6</v>
      </c>
      <c r="D72" s="29">
        <f t="shared" si="15"/>
        <v>2.068965517241379</v>
      </c>
      <c r="E72" s="23"/>
      <c r="F72" s="106">
        <f t="shared" si="16"/>
        <v>7.0909090909090908</v>
      </c>
      <c r="G72" s="24">
        <f t="shared" si="17"/>
        <v>18.181818181818183</v>
      </c>
      <c r="H72" s="106">
        <v>5</v>
      </c>
      <c r="I72" s="29">
        <f t="shared" si="18"/>
        <v>2.0909090909090908</v>
      </c>
      <c r="K72" s="106">
        <f t="shared" si="19"/>
        <v>11.818181818181818</v>
      </c>
      <c r="L72" s="24">
        <f t="shared" si="20"/>
        <v>30.303030303030305</v>
      </c>
      <c r="M72" s="106">
        <v>10</v>
      </c>
      <c r="N72" s="106">
        <f t="shared" si="21"/>
        <v>10</v>
      </c>
      <c r="O72" s="106">
        <f t="shared" si="22"/>
        <v>2.5</v>
      </c>
      <c r="P72" s="29">
        <f t="shared" si="23"/>
        <v>1.8181818181818183</v>
      </c>
      <c r="R72" s="106">
        <f t="shared" si="24"/>
        <v>11.666666666666668</v>
      </c>
      <c r="S72" s="24">
        <f t="shared" si="25"/>
        <v>30.303030303030305</v>
      </c>
      <c r="T72" s="106">
        <v>10</v>
      </c>
      <c r="U72" s="106">
        <f t="shared" si="26"/>
        <v>10</v>
      </c>
      <c r="V72" s="106">
        <f t="shared" si="27"/>
        <v>2.5</v>
      </c>
      <c r="W72" s="29">
        <f t="shared" si="28"/>
        <v>1.6666666666666679</v>
      </c>
    </row>
    <row r="73" spans="1:23" x14ac:dyDescent="0.25">
      <c r="A73" s="106">
        <f t="shared" si="13"/>
        <v>6.7241379310344831</v>
      </c>
      <c r="B73" s="24">
        <f t="shared" si="14"/>
        <v>17.241379310344829</v>
      </c>
      <c r="C73" s="106">
        <v>5</v>
      </c>
      <c r="D73" s="29">
        <f t="shared" si="15"/>
        <v>1.7241379310344831</v>
      </c>
      <c r="E73" s="23"/>
      <c r="F73" s="106">
        <f t="shared" si="16"/>
        <v>5.6727272727272728</v>
      </c>
      <c r="G73" s="24">
        <f t="shared" si="17"/>
        <v>14.545454545454545</v>
      </c>
      <c r="H73" s="106">
        <v>4</v>
      </c>
      <c r="I73" s="29">
        <f t="shared" si="18"/>
        <v>1.6727272727272728</v>
      </c>
      <c r="K73" s="106">
        <f t="shared" si="19"/>
        <v>10.636363636363635</v>
      </c>
      <c r="L73" s="24">
        <f t="shared" si="20"/>
        <v>27.27272727272727</v>
      </c>
      <c r="M73" s="106">
        <v>9</v>
      </c>
      <c r="N73" s="106">
        <f t="shared" si="21"/>
        <v>9</v>
      </c>
      <c r="O73" s="106">
        <f t="shared" si="22"/>
        <v>2.25</v>
      </c>
      <c r="P73" s="29">
        <f t="shared" si="23"/>
        <v>1.6363636363636349</v>
      </c>
      <c r="R73" s="106">
        <f t="shared" si="24"/>
        <v>10.5</v>
      </c>
      <c r="S73" s="24">
        <f t="shared" si="25"/>
        <v>27.27272727272727</v>
      </c>
      <c r="T73" s="106">
        <v>9</v>
      </c>
      <c r="U73" s="106">
        <f t="shared" si="26"/>
        <v>9</v>
      </c>
      <c r="V73" s="106">
        <f t="shared" si="27"/>
        <v>2.25</v>
      </c>
      <c r="W73" s="29">
        <f t="shared" si="28"/>
        <v>1.5</v>
      </c>
    </row>
    <row r="74" spans="1:23" x14ac:dyDescent="0.25">
      <c r="A74" s="106">
        <f t="shared" si="13"/>
        <v>5.3793103448275863</v>
      </c>
      <c r="B74" s="24">
        <f t="shared" si="14"/>
        <v>13.793103448275861</v>
      </c>
      <c r="C74" s="106">
        <v>4</v>
      </c>
      <c r="D74" s="29">
        <f t="shared" si="15"/>
        <v>1.3793103448275863</v>
      </c>
      <c r="E74" s="23"/>
      <c r="F74" s="106">
        <f t="shared" ref="F74:F76" si="29">H74/27.5*39</f>
        <v>4.254545454545454</v>
      </c>
      <c r="G74" s="24">
        <f t="shared" ref="G74:G76" si="30">H74/27.5*100</f>
        <v>10.909090909090908</v>
      </c>
      <c r="H74" s="106">
        <v>3</v>
      </c>
      <c r="I74" s="29">
        <f t="shared" si="18"/>
        <v>1.254545454545454</v>
      </c>
      <c r="K74" s="106">
        <f t="shared" si="19"/>
        <v>9.454545454545455</v>
      </c>
      <c r="L74" s="24">
        <f t="shared" si="20"/>
        <v>24.242424242424242</v>
      </c>
      <c r="M74" s="106">
        <v>8</v>
      </c>
      <c r="N74" s="106">
        <f t="shared" si="21"/>
        <v>8</v>
      </c>
      <c r="O74" s="106">
        <f t="shared" si="22"/>
        <v>2</v>
      </c>
      <c r="P74" s="29">
        <f t="shared" si="23"/>
        <v>1.454545454545455</v>
      </c>
      <c r="R74" s="106">
        <f t="shared" si="24"/>
        <v>9.3333333333333339</v>
      </c>
      <c r="S74" s="24">
        <f t="shared" si="25"/>
        <v>24.242424242424242</v>
      </c>
      <c r="T74" s="106">
        <v>8</v>
      </c>
      <c r="U74" s="106">
        <f t="shared" si="26"/>
        <v>8</v>
      </c>
      <c r="V74" s="106">
        <f t="shared" si="27"/>
        <v>2</v>
      </c>
      <c r="W74" s="29">
        <f t="shared" si="28"/>
        <v>1.3333333333333339</v>
      </c>
    </row>
    <row r="75" spans="1:23" x14ac:dyDescent="0.25">
      <c r="A75" s="106">
        <f t="shared" si="13"/>
        <v>4.0344827586206895</v>
      </c>
      <c r="B75" s="24">
        <f t="shared" si="14"/>
        <v>10.344827586206897</v>
      </c>
      <c r="C75" s="106">
        <v>3</v>
      </c>
      <c r="D75" s="29">
        <f t="shared" si="15"/>
        <v>1.0344827586206895</v>
      </c>
      <c r="E75" s="23"/>
      <c r="F75" s="106">
        <f t="shared" si="29"/>
        <v>2.8363636363636364</v>
      </c>
      <c r="G75" s="24">
        <f t="shared" si="30"/>
        <v>7.2727272727272725</v>
      </c>
      <c r="H75" s="106">
        <v>2</v>
      </c>
      <c r="I75" s="29">
        <f t="shared" si="18"/>
        <v>0.83636363636363642</v>
      </c>
      <c r="K75" s="106">
        <f t="shared" si="19"/>
        <v>8.2727272727272734</v>
      </c>
      <c r="L75" s="24">
        <f t="shared" si="20"/>
        <v>21.212121212121211</v>
      </c>
      <c r="M75" s="106">
        <v>7</v>
      </c>
      <c r="N75" s="106">
        <f t="shared" si="21"/>
        <v>7</v>
      </c>
      <c r="O75" s="106">
        <f t="shared" si="22"/>
        <v>1.75</v>
      </c>
      <c r="P75" s="29">
        <f t="shared" si="23"/>
        <v>1.2727272727272734</v>
      </c>
      <c r="R75" s="106">
        <f t="shared" si="24"/>
        <v>8.1666666666666661</v>
      </c>
      <c r="S75" s="24">
        <f t="shared" si="25"/>
        <v>21.212121212121211</v>
      </c>
      <c r="T75" s="106">
        <v>7</v>
      </c>
      <c r="U75" s="106">
        <f t="shared" si="26"/>
        <v>7</v>
      </c>
      <c r="V75" s="106">
        <f t="shared" si="27"/>
        <v>1.75</v>
      </c>
      <c r="W75" s="29">
        <f t="shared" si="28"/>
        <v>1.1666666666666661</v>
      </c>
    </row>
    <row r="76" spans="1:23" x14ac:dyDescent="0.25">
      <c r="A76" s="106">
        <f t="shared" ref="A76:A77" si="31">C76/29*39</f>
        <v>2.6896551724137931</v>
      </c>
      <c r="B76" s="24">
        <f t="shared" ref="B76:B77" si="32">C76/29*100</f>
        <v>6.8965517241379306</v>
      </c>
      <c r="C76" s="106">
        <v>2</v>
      </c>
      <c r="D76" s="29">
        <f t="shared" si="15"/>
        <v>0.68965517241379315</v>
      </c>
      <c r="E76" s="23"/>
      <c r="F76" s="106">
        <f t="shared" si="29"/>
        <v>1.4181818181818182</v>
      </c>
      <c r="G76" s="24">
        <f t="shared" si="30"/>
        <v>3.6363636363636362</v>
      </c>
      <c r="H76" s="106">
        <v>1</v>
      </c>
      <c r="I76" s="29">
        <f t="shared" si="18"/>
        <v>0.41818181818181821</v>
      </c>
      <c r="K76" s="106">
        <f t="shared" si="19"/>
        <v>7.0909090909090908</v>
      </c>
      <c r="L76" s="24">
        <f t="shared" si="20"/>
        <v>18.181818181818183</v>
      </c>
      <c r="M76" s="106">
        <v>6</v>
      </c>
      <c r="N76" s="106">
        <f t="shared" si="21"/>
        <v>6</v>
      </c>
      <c r="O76" s="106">
        <f t="shared" si="22"/>
        <v>1.5</v>
      </c>
      <c r="P76" s="29">
        <f t="shared" si="23"/>
        <v>1.0909090909090908</v>
      </c>
      <c r="R76" s="106">
        <f t="shared" si="24"/>
        <v>7</v>
      </c>
      <c r="S76" s="24">
        <f t="shared" si="25"/>
        <v>18.181818181818183</v>
      </c>
      <c r="T76" s="106">
        <v>6</v>
      </c>
      <c r="U76" s="106">
        <f t="shared" si="26"/>
        <v>6</v>
      </c>
      <c r="V76" s="106">
        <f t="shared" si="27"/>
        <v>1.5</v>
      </c>
      <c r="W76" s="29">
        <f t="shared" si="28"/>
        <v>1</v>
      </c>
    </row>
    <row r="77" spans="1:23" x14ac:dyDescent="0.25">
      <c r="A77" s="106">
        <f t="shared" si="31"/>
        <v>1.3448275862068966</v>
      </c>
      <c r="B77" s="24">
        <f t="shared" si="32"/>
        <v>3.4482758620689653</v>
      </c>
      <c r="C77" s="106">
        <v>1</v>
      </c>
      <c r="D77" s="29">
        <f t="shared" si="15"/>
        <v>0.34482758620689657</v>
      </c>
      <c r="E77" s="23"/>
      <c r="F77" s="23"/>
      <c r="G77" s="23"/>
      <c r="H77" s="23"/>
      <c r="I77" s="23"/>
      <c r="K77" s="106">
        <f t="shared" si="19"/>
        <v>5.9090909090909092</v>
      </c>
      <c r="L77" s="24">
        <f t="shared" si="20"/>
        <v>15.151515151515152</v>
      </c>
      <c r="M77" s="106">
        <v>5</v>
      </c>
      <c r="N77" s="106">
        <f t="shared" si="21"/>
        <v>5</v>
      </c>
      <c r="O77" s="106">
        <f t="shared" si="22"/>
        <v>1.25</v>
      </c>
      <c r="P77" s="29">
        <f t="shared" si="23"/>
        <v>0.90909090909090917</v>
      </c>
      <c r="R77" s="106">
        <f t="shared" si="24"/>
        <v>5.8333333333333339</v>
      </c>
      <c r="S77" s="24">
        <f t="shared" si="25"/>
        <v>15.151515151515152</v>
      </c>
      <c r="T77" s="106">
        <v>5</v>
      </c>
      <c r="U77" s="106">
        <f t="shared" si="26"/>
        <v>5</v>
      </c>
      <c r="V77" s="106">
        <f t="shared" si="27"/>
        <v>1.25</v>
      </c>
      <c r="W77" s="29">
        <f t="shared" si="28"/>
        <v>0.83333333333333393</v>
      </c>
    </row>
    <row r="78" spans="1:23" x14ac:dyDescent="0.25">
      <c r="A78" s="23"/>
      <c r="B78" s="23"/>
      <c r="C78" s="23"/>
      <c r="D78" s="23"/>
      <c r="E78" s="23"/>
      <c r="F78" s="23"/>
      <c r="G78" s="23"/>
      <c r="H78" s="23"/>
      <c r="I78" s="23"/>
      <c r="K78" s="106">
        <f t="shared" si="19"/>
        <v>4.7272727272727275</v>
      </c>
      <c r="L78" s="24">
        <f t="shared" si="20"/>
        <v>12.121212121212121</v>
      </c>
      <c r="M78" s="106">
        <v>4</v>
      </c>
      <c r="N78" s="106">
        <f t="shared" si="21"/>
        <v>4</v>
      </c>
      <c r="O78" s="106">
        <f t="shared" si="22"/>
        <v>1</v>
      </c>
      <c r="P78" s="29">
        <f t="shared" si="23"/>
        <v>0.72727272727272751</v>
      </c>
      <c r="R78" s="106">
        <f t="shared" si="24"/>
        <v>4.666666666666667</v>
      </c>
      <c r="S78" s="24">
        <f t="shared" si="25"/>
        <v>12.121212121212121</v>
      </c>
      <c r="T78" s="106">
        <v>4</v>
      </c>
      <c r="U78" s="106">
        <f t="shared" si="26"/>
        <v>4</v>
      </c>
      <c r="V78" s="106">
        <f t="shared" si="27"/>
        <v>1</v>
      </c>
      <c r="W78" s="29">
        <f t="shared" si="28"/>
        <v>0.66666666666666696</v>
      </c>
    </row>
    <row r="79" spans="1:23" x14ac:dyDescent="0.25">
      <c r="K79" s="106">
        <f t="shared" si="19"/>
        <v>3.5454545454545454</v>
      </c>
      <c r="L79" s="24">
        <f t="shared" si="20"/>
        <v>9.0909090909090917</v>
      </c>
      <c r="M79" s="106">
        <v>3</v>
      </c>
      <c r="N79" s="106">
        <f t="shared" si="21"/>
        <v>3</v>
      </c>
      <c r="O79" s="106">
        <f t="shared" si="22"/>
        <v>0.75</v>
      </c>
      <c r="P79" s="29">
        <f t="shared" si="23"/>
        <v>0.54545454545454541</v>
      </c>
      <c r="R79" s="106">
        <f t="shared" si="24"/>
        <v>3.5</v>
      </c>
      <c r="S79" s="24">
        <f t="shared" si="25"/>
        <v>9.0909090909090917</v>
      </c>
      <c r="T79" s="106">
        <v>3</v>
      </c>
      <c r="U79" s="106">
        <f t="shared" si="26"/>
        <v>3</v>
      </c>
      <c r="V79" s="106">
        <f t="shared" si="27"/>
        <v>0.75</v>
      </c>
      <c r="W79" s="29">
        <f t="shared" si="28"/>
        <v>0.5</v>
      </c>
    </row>
    <row r="80" spans="1:23" x14ac:dyDescent="0.25">
      <c r="K80" s="106">
        <f t="shared" si="19"/>
        <v>2.3636363636363638</v>
      </c>
      <c r="L80" s="24">
        <f t="shared" si="20"/>
        <v>6.0606060606060606</v>
      </c>
      <c r="M80" s="106">
        <v>2</v>
      </c>
      <c r="N80" s="106">
        <f t="shared" si="21"/>
        <v>2</v>
      </c>
      <c r="O80" s="106">
        <f t="shared" si="22"/>
        <v>0.5</v>
      </c>
      <c r="P80" s="29">
        <f t="shared" si="23"/>
        <v>0.36363636363636376</v>
      </c>
      <c r="R80" s="106">
        <f t="shared" si="24"/>
        <v>2.3333333333333335</v>
      </c>
      <c r="S80" s="24">
        <f t="shared" si="25"/>
        <v>6.0606060606060606</v>
      </c>
      <c r="T80" s="106">
        <v>2</v>
      </c>
      <c r="U80" s="106">
        <f t="shared" si="26"/>
        <v>2</v>
      </c>
      <c r="V80" s="106">
        <f t="shared" si="27"/>
        <v>0.5</v>
      </c>
      <c r="W80" s="29">
        <f t="shared" si="28"/>
        <v>0.33333333333333348</v>
      </c>
    </row>
    <row r="81" spans="11:23" x14ac:dyDescent="0.25">
      <c r="K81" s="106">
        <f t="shared" si="19"/>
        <v>1.1818181818181819</v>
      </c>
      <c r="L81" s="24">
        <f t="shared" si="20"/>
        <v>3.0303030303030303</v>
      </c>
      <c r="M81" s="106">
        <v>1</v>
      </c>
      <c r="N81" s="106">
        <f t="shared" si="21"/>
        <v>1</v>
      </c>
      <c r="O81" s="106">
        <f t="shared" si="22"/>
        <v>0.25</v>
      </c>
      <c r="P81" s="29">
        <f t="shared" si="23"/>
        <v>0.18181818181818188</v>
      </c>
      <c r="R81" s="106">
        <f t="shared" si="24"/>
        <v>1.1666666666666667</v>
      </c>
      <c r="S81" s="24">
        <f t="shared" si="25"/>
        <v>3.0303030303030303</v>
      </c>
      <c r="T81" s="106">
        <v>1</v>
      </c>
      <c r="U81" s="106">
        <f t="shared" si="26"/>
        <v>1</v>
      </c>
      <c r="V81" s="106">
        <f t="shared" si="27"/>
        <v>0.25</v>
      </c>
      <c r="W81" s="29">
        <f t="shared" si="28"/>
        <v>0.16666666666666674</v>
      </c>
    </row>
  </sheetData>
  <sheetProtection algorithmName="SHA-512" hashValue="igxfowsCGwc1LfrPyibgohRLkU/BE+O3aZX9XCMS8S5TnubYj6GXPIi6QbGNfTa8/Ijnvs4NU7SWYNKHkqJoUw==" saltValue="ujR7VkcUI/UHr0GOvW80tw==" spinCount="100000" sheet="1" selectLockedCells="1"/>
  <mergeCells count="10">
    <mergeCell ref="A1:Q1"/>
    <mergeCell ref="A45:Q45"/>
    <mergeCell ref="R47:W47"/>
    <mergeCell ref="M5:Q5"/>
    <mergeCell ref="A3:Q3"/>
    <mergeCell ref="A5:E5"/>
    <mergeCell ref="A47:D47"/>
    <mergeCell ref="F47:I47"/>
    <mergeCell ref="G5:K5"/>
    <mergeCell ref="K47:P47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  <headerFooter>
    <oddFooter>&amp;L&amp;G&amp;RGewerkschaft Erziehung und Wissenschaft Rheinland-Pfalz
Martinsstr. 17
55116 Mainz
Tel.: 06131 28988-0
Fax: 06131 28988-80
E-Mail: gew@gew-rlp.de
Internet: www.gew-rlp.de</oddFooter>
  </headerFooter>
  <rowBreaks count="1" manualBreakCount="1">
    <brk id="42" max="16383" man="1"/>
  </rowBreaks>
  <colBreaks count="1" manualBreakCount="1">
    <brk id="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Dienstplan PFs</vt:lpstr>
      <vt:lpstr>Tabellen Arbeitszeiten</vt:lpstr>
      <vt:lpstr>'Dienstplan PFs'!Druckbereich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2018-02-21T06:07:12Z</dcterms:created>
  <dcterms:modified xsi:type="dcterms:W3CDTF">2018-02-21T07:30:42Z</dcterms:modified>
</cp:coreProperties>
</file>